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270" windowWidth="19320" windowHeight="11955" activeTab="1"/>
  </bookViews>
  <sheets>
    <sheet name="As decision tree" sheetId="1" r:id="rId1"/>
    <sheet name="As tables" sheetId="2" r:id="rId2"/>
  </sheets>
  <definedNames>
    <definedName name="c_ER">#REF!</definedName>
    <definedName name="c_hosp">#REF!</definedName>
    <definedName name="c_prod">#REF!</definedName>
    <definedName name="cost_c">#REF!</definedName>
    <definedName name="cost_s">#REF!</definedName>
    <definedName name="n_dayslost">#REF!</definedName>
    <definedName name="p_endure">#REF!</definedName>
    <definedName name="p_hosp">#REF!</definedName>
    <definedName name="p_init_c">#REF!</definedName>
    <definedName name="p_init_s">#REF!</definedName>
    <definedName name="p_norecur_c">#REF!</definedName>
    <definedName name="p_norecur_s">#REF!</definedName>
  </definedNames>
  <calcPr calcId="125725"/>
</workbook>
</file>

<file path=xl/calcChain.xml><?xml version="1.0" encoding="utf-8"?>
<calcChain xmlns="http://schemas.openxmlformats.org/spreadsheetml/2006/main">
  <c r="E15" i="2"/>
  <c r="I15"/>
  <c r="C12"/>
  <c r="D12"/>
  <c r="E12"/>
  <c r="L13" i="1" l="1"/>
  <c r="L17"/>
  <c r="L15"/>
  <c r="Q21"/>
  <c r="Q19"/>
  <c r="Q10"/>
  <c r="Q8"/>
  <c r="L6"/>
  <c r="L4"/>
  <c r="L2"/>
  <c r="K13"/>
  <c r="K15"/>
  <c r="H18"/>
  <c r="H7"/>
  <c r="K9"/>
  <c r="P8" s="1"/>
  <c r="K6"/>
  <c r="K4"/>
  <c r="K2"/>
  <c r="K17" l="1"/>
  <c r="K20" s="1"/>
  <c r="P10"/>
  <c r="I16" i="2"/>
  <c r="S11" s="1"/>
  <c r="S10"/>
  <c r="I12"/>
  <c r="S9" s="1"/>
  <c r="I9"/>
  <c r="S8" s="1"/>
  <c r="I8"/>
  <c r="S7" s="1"/>
  <c r="C14"/>
  <c r="N9"/>
  <c r="O9"/>
  <c r="M9"/>
  <c r="C15"/>
  <c r="M10" s="1"/>
  <c r="D15"/>
  <c r="N10" s="1"/>
  <c r="O10"/>
  <c r="C16"/>
  <c r="M11" s="1"/>
  <c r="D16"/>
  <c r="N11" s="1"/>
  <c r="E16"/>
  <c r="O11" s="1"/>
  <c r="H15"/>
  <c r="R10" s="1"/>
  <c r="H16"/>
  <c r="R11" s="1"/>
  <c r="E9"/>
  <c r="O8" s="1"/>
  <c r="E8"/>
  <c r="O7" s="1"/>
  <c r="G5"/>
  <c r="H12"/>
  <c r="R9" s="1"/>
  <c r="H9"/>
  <c r="R8" s="1"/>
  <c r="H8"/>
  <c r="R7" s="1"/>
  <c r="D9"/>
  <c r="N8" s="1"/>
  <c r="D8"/>
  <c r="N7" s="1"/>
  <c r="P19" i="1" l="1"/>
  <c r="G15" i="2" s="1"/>
  <c r="Q10" s="1"/>
  <c r="G14"/>
  <c r="G7"/>
  <c r="C7"/>
  <c r="C5"/>
  <c r="G9"/>
  <c r="Q8" s="1"/>
  <c r="C9"/>
  <c r="M8" s="1"/>
  <c r="C11"/>
  <c r="P21" i="1" l="1"/>
  <c r="G16" i="2" s="1"/>
  <c r="Q11" s="1"/>
  <c r="G12"/>
  <c r="Q9" s="1"/>
  <c r="G8"/>
  <c r="Q7" s="1"/>
  <c r="G11"/>
  <c r="C8"/>
  <c r="M7" s="1"/>
  <c r="O13" l="1"/>
  <c r="N13"/>
  <c r="R13"/>
  <c r="S13"/>
</calcChain>
</file>

<file path=xl/sharedStrings.xml><?xml version="1.0" encoding="utf-8"?>
<sst xmlns="http://schemas.openxmlformats.org/spreadsheetml/2006/main" count="54" uniqueCount="22">
  <si>
    <t>Migraine Attack</t>
  </si>
  <si>
    <t>Sumatriptan</t>
  </si>
  <si>
    <t>Caffeine/Ergotamine</t>
  </si>
  <si>
    <t>Relief</t>
  </si>
  <si>
    <t>No Relief</t>
  </si>
  <si>
    <t>No recurrence</t>
  </si>
  <si>
    <t>Recurrence</t>
  </si>
  <si>
    <t>Endures Attack</t>
  </si>
  <si>
    <t>ER</t>
  </si>
  <si>
    <t>Hospitalisation</t>
  </si>
  <si>
    <t>All cases</t>
  </si>
  <si>
    <t>Initial Relief</t>
  </si>
  <si>
    <t>No Recurrence</t>
  </si>
  <si>
    <t>Prob</t>
  </si>
  <si>
    <t>Cost</t>
  </si>
  <si>
    <t>PROBABILITIES</t>
  </si>
  <si>
    <t>COSTS</t>
  </si>
  <si>
    <t>Interpret cells as the following</t>
  </si>
  <si>
    <t>OUTCOMES</t>
  </si>
  <si>
    <t>Outcomes</t>
  </si>
  <si>
    <t>EXPECTED VALUES</t>
  </si>
  <si>
    <t>Returns home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</si>
</sst>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5"/>
      </left>
      <right/>
      <top style="medium">
        <color theme="5"/>
      </top>
      <bottom/>
      <diagonal/>
    </border>
    <border>
      <left/>
      <right/>
      <top style="medium">
        <color theme="5"/>
      </top>
      <bottom/>
      <diagonal/>
    </border>
    <border>
      <left/>
      <right style="medium">
        <color theme="5"/>
      </right>
      <top style="medium">
        <color theme="5"/>
      </top>
      <bottom/>
      <diagonal/>
    </border>
    <border>
      <left style="medium">
        <color theme="5"/>
      </left>
      <right/>
      <top/>
      <bottom/>
      <diagonal/>
    </border>
    <border>
      <left/>
      <right style="medium">
        <color theme="5"/>
      </right>
      <top/>
      <bottom/>
      <diagonal/>
    </border>
    <border>
      <left style="medium">
        <color theme="5"/>
      </left>
      <right/>
      <top/>
      <bottom style="medium">
        <color theme="5"/>
      </bottom>
      <diagonal/>
    </border>
    <border>
      <left/>
      <right/>
      <top/>
      <bottom style="medium">
        <color theme="5"/>
      </bottom>
      <diagonal/>
    </border>
    <border>
      <left/>
      <right style="medium">
        <color theme="5"/>
      </right>
      <top/>
      <bottom style="medium">
        <color theme="5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Border="1"/>
    <xf numFmtId="0" fontId="3" fillId="0" borderId="0" xfId="0" applyFont="1"/>
    <xf numFmtId="0" fontId="0" fillId="2" borderId="1" xfId="0" applyFill="1" applyBorder="1"/>
    <xf numFmtId="44" fontId="0" fillId="0" borderId="0" xfId="1" applyFont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4" borderId="1" xfId="0" applyFill="1" applyBorder="1" applyAlignment="1">
      <alignment horizontal="center"/>
    </xf>
    <xf numFmtId="0" fontId="4" fillId="0" borderId="3" xfId="0" applyFont="1" applyBorder="1"/>
    <xf numFmtId="0" fontId="4" fillId="0" borderId="0" xfId="0" applyFont="1" applyBorder="1"/>
    <xf numFmtId="44" fontId="4" fillId="0" borderId="0" xfId="1" applyFont="1" applyBorder="1"/>
    <xf numFmtId="44" fontId="0" fillId="3" borderId="1" xfId="1" applyFont="1" applyFill="1" applyBorder="1" applyAlignment="1">
      <alignment horizontal="center"/>
    </xf>
    <xf numFmtId="43" fontId="0" fillId="4" borderId="1" xfId="2" applyFont="1" applyFill="1" applyBorder="1" applyAlignment="1">
      <alignment horizontal="center"/>
    </xf>
    <xf numFmtId="164" fontId="4" fillId="0" borderId="0" xfId="0" applyNumberFormat="1" applyFont="1" applyBorder="1"/>
    <xf numFmtId="43" fontId="4" fillId="0" borderId="3" xfId="2" applyFont="1" applyBorder="1"/>
    <xf numFmtId="43" fontId="4" fillId="0" borderId="8" xfId="2" applyFont="1" applyBorder="1"/>
    <xf numFmtId="0" fontId="4" fillId="0" borderId="8" xfId="0" applyFont="1" applyBorder="1"/>
    <xf numFmtId="164" fontId="4" fillId="0" borderId="3" xfId="0" applyNumberFormat="1" applyFont="1" applyBorder="1"/>
    <xf numFmtId="0" fontId="2" fillId="0" borderId="0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44" fontId="0" fillId="0" borderId="19" xfId="1" applyFont="1" applyBorder="1"/>
    <xf numFmtId="0" fontId="0" fillId="0" borderId="20" xfId="0" applyBorder="1"/>
    <xf numFmtId="44" fontId="0" fillId="0" borderId="0" xfId="0" applyNumberFormat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4</xdr:row>
      <xdr:rowOff>85725</xdr:rowOff>
    </xdr:from>
    <xdr:to>
      <xdr:col>3</xdr:col>
      <xdr:colOff>1304925</xdr:colOff>
      <xdr:row>7</xdr:row>
      <xdr:rowOff>0</xdr:rowOff>
    </xdr:to>
    <xdr:cxnSp macro="">
      <xdr:nvCxnSpPr>
        <xdr:cNvPr id="3" name="Elbow Connector 2"/>
        <xdr:cNvCxnSpPr/>
      </xdr:nvCxnSpPr>
      <xdr:spPr>
        <a:xfrm flipV="1">
          <a:off x="2514600" y="885825"/>
          <a:ext cx="1619250" cy="514350"/>
        </a:xfrm>
        <a:prstGeom prst="bentConnector3">
          <a:avLst>
            <a:gd name="adj1" fmla="val -1176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266700</xdr:colOff>
      <xdr:row>8</xdr:row>
      <xdr:rowOff>9525</xdr:rowOff>
    </xdr:from>
    <xdr:to>
      <xdr:col>4</xdr:col>
      <xdr:colOff>0</xdr:colOff>
      <xdr:row>15</xdr:row>
      <xdr:rowOff>95250</xdr:rowOff>
    </xdr:to>
    <xdr:cxnSp macro="">
      <xdr:nvCxnSpPr>
        <xdr:cNvPr id="5" name="Elbow Connector 4"/>
        <xdr:cNvCxnSpPr/>
      </xdr:nvCxnSpPr>
      <xdr:spPr>
        <a:xfrm>
          <a:off x="2486025" y="1609725"/>
          <a:ext cx="1666875" cy="1476375"/>
        </a:xfrm>
        <a:prstGeom prst="bentConnector3">
          <a:avLst>
            <a:gd name="adj1" fmla="val 286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323850</xdr:colOff>
      <xdr:row>2</xdr:row>
      <xdr:rowOff>66675</xdr:rowOff>
    </xdr:from>
    <xdr:to>
      <xdr:col>6</xdr:col>
      <xdr:colOff>600075</xdr:colOff>
      <xdr:row>4</xdr:row>
      <xdr:rowOff>9525</xdr:rowOff>
    </xdr:to>
    <xdr:cxnSp macro="">
      <xdr:nvCxnSpPr>
        <xdr:cNvPr id="9" name="Elbow Connector 8"/>
        <xdr:cNvCxnSpPr/>
      </xdr:nvCxnSpPr>
      <xdr:spPr>
        <a:xfrm flipV="1">
          <a:off x="4476750" y="466725"/>
          <a:ext cx="1495425" cy="342900"/>
        </a:xfrm>
        <a:prstGeom prst="bentConnector3">
          <a:avLst>
            <a:gd name="adj1" fmla="val 319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323850</xdr:colOff>
      <xdr:row>5</xdr:row>
      <xdr:rowOff>0</xdr:rowOff>
    </xdr:from>
    <xdr:to>
      <xdr:col>7</xdr:col>
      <xdr:colOff>19050</xdr:colOff>
      <xdr:row>6</xdr:row>
      <xdr:rowOff>95250</xdr:rowOff>
    </xdr:to>
    <xdr:cxnSp macro="">
      <xdr:nvCxnSpPr>
        <xdr:cNvPr id="13" name="Elbow Connector 12"/>
        <xdr:cNvCxnSpPr/>
      </xdr:nvCxnSpPr>
      <xdr:spPr>
        <a:xfrm>
          <a:off x="4476750" y="1000125"/>
          <a:ext cx="1524000" cy="295275"/>
        </a:xfrm>
        <a:prstGeom prst="bentConnector3">
          <a:avLst>
            <a:gd name="adj1" fmla="val 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276225</xdr:colOff>
      <xdr:row>13</xdr:row>
      <xdr:rowOff>85725</xdr:rowOff>
    </xdr:from>
    <xdr:to>
      <xdr:col>6</xdr:col>
      <xdr:colOff>581025</xdr:colOff>
      <xdr:row>14</xdr:row>
      <xdr:rowOff>190500</xdr:rowOff>
    </xdr:to>
    <xdr:cxnSp macro="">
      <xdr:nvCxnSpPr>
        <xdr:cNvPr id="17" name="Elbow Connector 16"/>
        <xdr:cNvCxnSpPr/>
      </xdr:nvCxnSpPr>
      <xdr:spPr>
        <a:xfrm flipV="1">
          <a:off x="4429125" y="2676525"/>
          <a:ext cx="1524000" cy="304800"/>
        </a:xfrm>
        <a:prstGeom prst="bentConnector3">
          <a:avLst>
            <a:gd name="adj1" fmla="val 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276225</xdr:colOff>
      <xdr:row>16</xdr:row>
      <xdr:rowOff>9525</xdr:rowOff>
    </xdr:from>
    <xdr:to>
      <xdr:col>6</xdr:col>
      <xdr:colOff>590550</xdr:colOff>
      <xdr:row>17</xdr:row>
      <xdr:rowOff>114300</xdr:rowOff>
    </xdr:to>
    <xdr:cxnSp macro="">
      <xdr:nvCxnSpPr>
        <xdr:cNvPr id="21" name="Elbow Connector 20"/>
        <xdr:cNvCxnSpPr/>
      </xdr:nvCxnSpPr>
      <xdr:spPr>
        <a:xfrm>
          <a:off x="4429125" y="3200400"/>
          <a:ext cx="1533525" cy="304800"/>
        </a:xfrm>
        <a:prstGeom prst="bentConnector3">
          <a:avLst>
            <a:gd name="adj1" fmla="val -311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314325</xdr:colOff>
      <xdr:row>18</xdr:row>
      <xdr:rowOff>0</xdr:rowOff>
    </xdr:from>
    <xdr:to>
      <xdr:col>9</xdr:col>
      <xdr:colOff>933450</xdr:colOff>
      <xdr:row>19</xdr:row>
      <xdr:rowOff>95250</xdr:rowOff>
    </xdr:to>
    <xdr:cxnSp macro="">
      <xdr:nvCxnSpPr>
        <xdr:cNvPr id="25" name="Elbow Connector 24"/>
        <xdr:cNvCxnSpPr/>
      </xdr:nvCxnSpPr>
      <xdr:spPr>
        <a:xfrm>
          <a:off x="6296025" y="3590925"/>
          <a:ext cx="1838325" cy="295275"/>
        </a:xfrm>
        <a:prstGeom prst="bentConnector3">
          <a:avLst>
            <a:gd name="adj1" fmla="val -1295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285750</xdr:colOff>
      <xdr:row>12</xdr:row>
      <xdr:rowOff>85725</xdr:rowOff>
    </xdr:from>
    <xdr:to>
      <xdr:col>10</xdr:col>
      <xdr:colOff>0</xdr:colOff>
      <xdr:row>12</xdr:row>
      <xdr:rowOff>190499</xdr:rowOff>
    </xdr:to>
    <xdr:cxnSp macro="">
      <xdr:nvCxnSpPr>
        <xdr:cNvPr id="29" name="Elbow Connector 28"/>
        <xdr:cNvCxnSpPr/>
      </xdr:nvCxnSpPr>
      <xdr:spPr>
        <a:xfrm flipV="1">
          <a:off x="6267450" y="2476500"/>
          <a:ext cx="1885950" cy="104774"/>
        </a:xfrm>
        <a:prstGeom prst="bentConnector3">
          <a:avLst>
            <a:gd name="adj1" fmla="val -505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295275</xdr:colOff>
      <xdr:row>3</xdr:row>
      <xdr:rowOff>9525</xdr:rowOff>
    </xdr:from>
    <xdr:to>
      <xdr:col>9</xdr:col>
      <xdr:colOff>942975</xdr:colOff>
      <xdr:row>3</xdr:row>
      <xdr:rowOff>76200</xdr:rowOff>
    </xdr:to>
    <xdr:cxnSp macro="">
      <xdr:nvCxnSpPr>
        <xdr:cNvPr id="30" name="Elbow Connector 29"/>
        <xdr:cNvCxnSpPr/>
      </xdr:nvCxnSpPr>
      <xdr:spPr>
        <a:xfrm>
          <a:off x="6276975" y="609600"/>
          <a:ext cx="1866900" cy="66675"/>
        </a:xfrm>
        <a:prstGeom prst="bentConnector3">
          <a:avLst>
            <a:gd name="adj1" fmla="val -51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295275</xdr:colOff>
      <xdr:row>1</xdr:row>
      <xdr:rowOff>66675</xdr:rowOff>
    </xdr:from>
    <xdr:to>
      <xdr:col>10</xdr:col>
      <xdr:colOff>0</xdr:colOff>
      <xdr:row>2</xdr:row>
      <xdr:rowOff>0</xdr:rowOff>
    </xdr:to>
    <xdr:cxnSp macro="">
      <xdr:nvCxnSpPr>
        <xdr:cNvPr id="31" name="Elbow Connector 30"/>
        <xdr:cNvCxnSpPr/>
      </xdr:nvCxnSpPr>
      <xdr:spPr>
        <a:xfrm flipV="1">
          <a:off x="6276975" y="266700"/>
          <a:ext cx="1876425" cy="133350"/>
        </a:xfrm>
        <a:prstGeom prst="bentConnector3">
          <a:avLst>
            <a:gd name="adj1" fmla="val -254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276225</xdr:colOff>
      <xdr:row>7</xdr:row>
      <xdr:rowOff>66678</xdr:rowOff>
    </xdr:from>
    <xdr:to>
      <xdr:col>15</xdr:col>
      <xdr:colOff>9525</xdr:colOff>
      <xdr:row>7</xdr:row>
      <xdr:rowOff>180975</xdr:rowOff>
    </xdr:to>
    <xdr:cxnSp macro="">
      <xdr:nvCxnSpPr>
        <xdr:cNvPr id="32" name="Elbow Connector 31"/>
        <xdr:cNvCxnSpPr/>
      </xdr:nvCxnSpPr>
      <xdr:spPr>
        <a:xfrm flipV="1">
          <a:off x="8429625" y="1466853"/>
          <a:ext cx="1914525" cy="114297"/>
        </a:xfrm>
        <a:prstGeom prst="bentConnector3">
          <a:avLst>
            <a:gd name="adj1" fmla="val 249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285751</xdr:colOff>
      <xdr:row>20</xdr:row>
      <xdr:rowOff>9526</xdr:rowOff>
    </xdr:from>
    <xdr:to>
      <xdr:col>15</xdr:col>
      <xdr:colOff>0</xdr:colOff>
      <xdr:row>20</xdr:row>
      <xdr:rowOff>114303</xdr:rowOff>
    </xdr:to>
    <xdr:cxnSp macro="">
      <xdr:nvCxnSpPr>
        <xdr:cNvPr id="33" name="Elbow Connector 32"/>
        <xdr:cNvCxnSpPr/>
      </xdr:nvCxnSpPr>
      <xdr:spPr>
        <a:xfrm>
          <a:off x="8439151" y="4000501"/>
          <a:ext cx="1895474" cy="104777"/>
        </a:xfrm>
        <a:prstGeom prst="bentConnector3">
          <a:avLst>
            <a:gd name="adj1" fmla="val 251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295276</xdr:colOff>
      <xdr:row>18</xdr:row>
      <xdr:rowOff>66678</xdr:rowOff>
    </xdr:from>
    <xdr:to>
      <xdr:col>14</xdr:col>
      <xdr:colOff>952500</xdr:colOff>
      <xdr:row>18</xdr:row>
      <xdr:rowOff>190501</xdr:rowOff>
    </xdr:to>
    <xdr:cxnSp macro="">
      <xdr:nvCxnSpPr>
        <xdr:cNvPr id="34" name="Elbow Connector 33"/>
        <xdr:cNvCxnSpPr/>
      </xdr:nvCxnSpPr>
      <xdr:spPr>
        <a:xfrm flipV="1">
          <a:off x="8448676" y="3657603"/>
          <a:ext cx="1876424" cy="123823"/>
        </a:xfrm>
        <a:prstGeom prst="bentConnector3">
          <a:avLst>
            <a:gd name="adj1" fmla="val -761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276225</xdr:colOff>
      <xdr:row>16</xdr:row>
      <xdr:rowOff>95250</xdr:rowOff>
    </xdr:from>
    <xdr:to>
      <xdr:col>9</xdr:col>
      <xdr:colOff>942975</xdr:colOff>
      <xdr:row>17</xdr:row>
      <xdr:rowOff>0</xdr:rowOff>
    </xdr:to>
    <xdr:cxnSp macro="">
      <xdr:nvCxnSpPr>
        <xdr:cNvPr id="36" name="Elbow Connector 35"/>
        <xdr:cNvCxnSpPr/>
      </xdr:nvCxnSpPr>
      <xdr:spPr>
        <a:xfrm flipV="1">
          <a:off x="6257925" y="3286125"/>
          <a:ext cx="1885950" cy="104775"/>
        </a:xfrm>
        <a:prstGeom prst="bentConnector3">
          <a:avLst>
            <a:gd name="adj1" fmla="val 505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304799</xdr:colOff>
      <xdr:row>13</xdr:row>
      <xdr:rowOff>190500</xdr:rowOff>
    </xdr:from>
    <xdr:to>
      <xdr:col>9</xdr:col>
      <xdr:colOff>923928</xdr:colOff>
      <xdr:row>14</xdr:row>
      <xdr:rowOff>95250</xdr:rowOff>
    </xdr:to>
    <xdr:cxnSp macro="">
      <xdr:nvCxnSpPr>
        <xdr:cNvPr id="37" name="Elbow Connector 36"/>
        <xdr:cNvCxnSpPr/>
      </xdr:nvCxnSpPr>
      <xdr:spPr>
        <a:xfrm>
          <a:off x="6286499" y="2781300"/>
          <a:ext cx="1838329" cy="104775"/>
        </a:xfrm>
        <a:prstGeom prst="bentConnector3">
          <a:avLst>
            <a:gd name="adj1" fmla="val -777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276225</xdr:colOff>
      <xdr:row>7</xdr:row>
      <xdr:rowOff>9525</xdr:rowOff>
    </xdr:from>
    <xdr:to>
      <xdr:col>9</xdr:col>
      <xdr:colOff>942975</xdr:colOff>
      <xdr:row>8</xdr:row>
      <xdr:rowOff>114300</xdr:rowOff>
    </xdr:to>
    <xdr:cxnSp macro="">
      <xdr:nvCxnSpPr>
        <xdr:cNvPr id="47" name="Elbow Connector 46"/>
        <xdr:cNvCxnSpPr/>
      </xdr:nvCxnSpPr>
      <xdr:spPr>
        <a:xfrm>
          <a:off x="6257925" y="1409700"/>
          <a:ext cx="1885950" cy="304800"/>
        </a:xfrm>
        <a:prstGeom prst="bentConnector3">
          <a:avLst>
            <a:gd name="adj1" fmla="val -505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295275</xdr:colOff>
      <xdr:row>5</xdr:row>
      <xdr:rowOff>95250</xdr:rowOff>
    </xdr:from>
    <xdr:to>
      <xdr:col>10</xdr:col>
      <xdr:colOff>9525</xdr:colOff>
      <xdr:row>6</xdr:row>
      <xdr:rowOff>9525</xdr:rowOff>
    </xdr:to>
    <xdr:cxnSp macro="">
      <xdr:nvCxnSpPr>
        <xdr:cNvPr id="51" name="Elbow Connector 50"/>
        <xdr:cNvCxnSpPr/>
      </xdr:nvCxnSpPr>
      <xdr:spPr>
        <a:xfrm flipV="1">
          <a:off x="6276975" y="1095375"/>
          <a:ext cx="1885950" cy="114300"/>
        </a:xfrm>
        <a:prstGeom prst="bentConnector3">
          <a:avLst>
            <a:gd name="adj1" fmla="val -505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9</xdr:row>
      <xdr:rowOff>9525</xdr:rowOff>
    </xdr:from>
    <xdr:to>
      <xdr:col>14</xdr:col>
      <xdr:colOff>952500</xdr:colOff>
      <xdr:row>9</xdr:row>
      <xdr:rowOff>114300</xdr:rowOff>
    </xdr:to>
    <xdr:cxnSp macro="">
      <xdr:nvCxnSpPr>
        <xdr:cNvPr id="66" name="Elbow Connector 65"/>
        <xdr:cNvCxnSpPr/>
      </xdr:nvCxnSpPr>
      <xdr:spPr>
        <a:xfrm>
          <a:off x="8439150" y="1809750"/>
          <a:ext cx="1885950" cy="104775"/>
        </a:xfrm>
        <a:prstGeom prst="bentConnector3">
          <a:avLst>
            <a:gd name="adj1" fmla="val -101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8"/>
  <sheetViews>
    <sheetView topLeftCell="D1" workbookViewId="0">
      <selection activeCell="O19" sqref="O19"/>
    </sheetView>
  </sheetViews>
  <sheetFormatPr defaultRowHeight="15"/>
  <cols>
    <col min="2" max="2" width="15" bestFit="1" customWidth="1"/>
    <col min="4" max="4" width="19.85546875" bestFit="1" customWidth="1"/>
    <col min="5" max="6" width="10" bestFit="1" customWidth="1"/>
    <col min="7" max="7" width="14" bestFit="1" customWidth="1"/>
    <col min="9" max="9" width="11" bestFit="1" customWidth="1"/>
    <col min="10" max="10" width="14.28515625" bestFit="1" customWidth="1"/>
    <col min="15" max="15" width="14.42578125" bestFit="1" customWidth="1"/>
    <col min="16" max="16" width="10" bestFit="1" customWidth="1"/>
  </cols>
  <sheetData>
    <row r="1" spans="2:18" ht="15.75" thickBot="1"/>
    <row r="2" spans="2:18" ht="15.75" thickBot="1">
      <c r="J2" s="2" t="s">
        <v>5</v>
      </c>
      <c r="K2" s="16">
        <f>0.594*H3</f>
        <v>0.33145200000000002</v>
      </c>
      <c r="L2" s="15">
        <f>16.1</f>
        <v>16.100000000000001</v>
      </c>
      <c r="M2" s="19">
        <v>1</v>
      </c>
      <c r="N2" s="1"/>
    </row>
    <row r="3" spans="2:18" ht="15.75" thickBot="1">
      <c r="G3" s="2" t="s">
        <v>3</v>
      </c>
      <c r="H3" s="16">
        <v>0.55800000000000005</v>
      </c>
      <c r="I3" s="1"/>
      <c r="J3" s="2"/>
    </row>
    <row r="4" spans="2:18" ht="15.75" thickBot="1">
      <c r="J4" s="2" t="s">
        <v>6</v>
      </c>
      <c r="K4" s="16">
        <f>H3-K2</f>
        <v>0.22654800000000003</v>
      </c>
      <c r="L4" s="15">
        <f>16.1*2</f>
        <v>32.200000000000003</v>
      </c>
      <c r="M4" s="19">
        <v>1</v>
      </c>
      <c r="N4" s="1"/>
    </row>
    <row r="5" spans="2:18" ht="15.75" thickBot="1">
      <c r="D5" s="2" t="s">
        <v>1</v>
      </c>
      <c r="E5" s="16">
        <v>1</v>
      </c>
    </row>
    <row r="6" spans="2:18" ht="15.75" thickBot="1">
      <c r="J6" s="2" t="s">
        <v>7</v>
      </c>
      <c r="K6" s="16">
        <f>0.92*H7</f>
        <v>0.40663999999999995</v>
      </c>
      <c r="L6" s="15">
        <f>16.1</f>
        <v>16.100000000000001</v>
      </c>
      <c r="M6" s="19">
        <v>0</v>
      </c>
      <c r="N6" s="1"/>
    </row>
    <row r="7" spans="2:18" ht="15.75" thickBot="1">
      <c r="G7" s="2" t="s">
        <v>4</v>
      </c>
      <c r="H7" s="16">
        <f>E5-H3</f>
        <v>0.44199999999999995</v>
      </c>
      <c r="I7" s="1"/>
    </row>
    <row r="8" spans="2:18" ht="15.75" thickBot="1">
      <c r="B8" s="2" t="s">
        <v>0</v>
      </c>
      <c r="C8" s="3"/>
      <c r="O8" s="2" t="s">
        <v>21</v>
      </c>
      <c r="P8" s="16">
        <f>0.998*K9</f>
        <v>3.5289279999999999E-2</v>
      </c>
      <c r="Q8" s="15">
        <f>16.1+63.16</f>
        <v>79.259999999999991</v>
      </c>
      <c r="R8" s="19">
        <v>0</v>
      </c>
    </row>
    <row r="9" spans="2:18" ht="15.75" thickBot="1">
      <c r="J9" s="2" t="s">
        <v>8</v>
      </c>
      <c r="K9" s="16">
        <f>H7-K6</f>
        <v>3.5360000000000003E-2</v>
      </c>
      <c r="L9" s="14"/>
      <c r="M9" s="14"/>
      <c r="N9" s="1"/>
    </row>
    <row r="10" spans="2:18" ht="15.75" thickBot="1">
      <c r="O10" s="2" t="s">
        <v>9</v>
      </c>
      <c r="P10" s="16">
        <f>K9-P8</f>
        <v>7.072000000000328E-5</v>
      </c>
      <c r="Q10" s="15">
        <f>16.1+63.13+1093</f>
        <v>1172.23</v>
      </c>
      <c r="R10" s="19">
        <v>0</v>
      </c>
    </row>
    <row r="12" spans="2:18" ht="15.75" thickBot="1"/>
    <row r="13" spans="2:18" ht="15.75" thickBot="1">
      <c r="J13" s="2" t="s">
        <v>5</v>
      </c>
      <c r="K13" s="16">
        <f>H14*0.703</f>
        <v>0.26643699999999998</v>
      </c>
      <c r="L13" s="15">
        <f>1.32</f>
        <v>1.32</v>
      </c>
      <c r="M13" s="19">
        <v>1</v>
      </c>
      <c r="N13" s="1"/>
    </row>
    <row r="14" spans="2:18" ht="15.75" thickBot="1">
      <c r="G14" s="2" t="s">
        <v>3</v>
      </c>
      <c r="H14" s="16">
        <v>0.379</v>
      </c>
      <c r="I14" s="1"/>
    </row>
    <row r="15" spans="2:18" ht="15.75" thickBot="1">
      <c r="J15" s="2" t="s">
        <v>6</v>
      </c>
      <c r="K15" s="16">
        <f>H14-K13</f>
        <v>0.11256300000000002</v>
      </c>
      <c r="L15" s="15">
        <f>1.32*2</f>
        <v>2.64</v>
      </c>
      <c r="M15" s="19">
        <v>1</v>
      </c>
      <c r="N15" s="1"/>
    </row>
    <row r="16" spans="2:18" ht="15.75" thickBot="1">
      <c r="D16" s="2" t="s">
        <v>2</v>
      </c>
      <c r="E16" s="16">
        <v>1</v>
      </c>
    </row>
    <row r="17" spans="6:18" ht="15.75" thickBot="1">
      <c r="J17" s="2" t="s">
        <v>7</v>
      </c>
      <c r="K17" s="16">
        <f>0.92*H18</f>
        <v>0.57132000000000005</v>
      </c>
      <c r="L17" s="15">
        <f>1.32</f>
        <v>1.32</v>
      </c>
      <c r="M17" s="19">
        <v>0</v>
      </c>
      <c r="N17" s="1"/>
    </row>
    <row r="18" spans="6:18" ht="15.75" thickBot="1">
      <c r="G18" s="2" t="s">
        <v>4</v>
      </c>
      <c r="H18" s="16">
        <f>E16-H14</f>
        <v>0.621</v>
      </c>
      <c r="I18" s="1"/>
    </row>
    <row r="19" spans="6:18" ht="15.75" thickBot="1">
      <c r="O19" s="2" t="s">
        <v>21</v>
      </c>
      <c r="P19" s="16">
        <f>0.998*K20</f>
        <v>4.9580639999999947E-2</v>
      </c>
      <c r="Q19" s="15">
        <f>1.32+63.16</f>
        <v>64.47999999999999</v>
      </c>
      <c r="R19" s="19">
        <v>0</v>
      </c>
    </row>
    <row r="20" spans="6:18" ht="15.75" thickBot="1">
      <c r="J20" s="2" t="s">
        <v>8</v>
      </c>
      <c r="K20" s="16">
        <f>H18-K17</f>
        <v>4.9679999999999946E-2</v>
      </c>
      <c r="L20" s="14"/>
      <c r="M20" s="14"/>
      <c r="N20" s="1"/>
    </row>
    <row r="21" spans="6:18" ht="15.75" thickBot="1">
      <c r="O21" s="2" t="s">
        <v>9</v>
      </c>
      <c r="P21" s="16">
        <f>K20-P19</f>
        <v>9.9359999999999726E-5</v>
      </c>
      <c r="Q21" s="15">
        <f>1.32+63.13+1093</f>
        <v>1157.45</v>
      </c>
      <c r="R21" s="19">
        <v>0</v>
      </c>
    </row>
    <row r="22" spans="6:18" ht="15.75" thickBot="1"/>
    <row r="23" spans="6:18">
      <c r="F23" s="8"/>
      <c r="G23" s="9"/>
      <c r="H23" s="9"/>
      <c r="I23" s="9"/>
      <c r="J23" s="10"/>
    </row>
    <row r="24" spans="6:18">
      <c r="F24" s="5"/>
      <c r="G24" s="1" t="s">
        <v>17</v>
      </c>
      <c r="H24" s="1"/>
      <c r="I24" s="1"/>
      <c r="J24" s="6"/>
    </row>
    <row r="25" spans="6:18" ht="15.75" thickBot="1">
      <c r="F25" s="5"/>
      <c r="G25" s="1"/>
      <c r="H25" s="1"/>
      <c r="I25" s="1"/>
      <c r="J25" s="6"/>
    </row>
    <row r="26" spans="6:18" ht="15.75" thickBot="1">
      <c r="F26" s="5"/>
      <c r="G26" s="16" t="s">
        <v>15</v>
      </c>
      <c r="H26" s="1"/>
      <c r="I26" s="15" t="s">
        <v>16</v>
      </c>
      <c r="J26" s="6"/>
    </row>
    <row r="27" spans="6:18" ht="15.75" thickBot="1">
      <c r="F27" s="5"/>
      <c r="G27" s="1"/>
      <c r="H27" s="1"/>
      <c r="I27" s="19" t="s">
        <v>18</v>
      </c>
      <c r="J27" s="6"/>
    </row>
    <row r="28" spans="6:18" ht="15.75" thickBot="1">
      <c r="F28" s="17"/>
      <c r="G28" s="7"/>
      <c r="H28" s="7"/>
      <c r="I28" s="7"/>
      <c r="J28" s="18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17"/>
  <sheetViews>
    <sheetView tabSelected="1" topLeftCell="D1" workbookViewId="0">
      <selection activeCell="M16" sqref="M16"/>
    </sheetView>
  </sheetViews>
  <sheetFormatPr defaultRowHeight="15"/>
  <cols>
    <col min="2" max="2" width="14.42578125" bestFit="1" customWidth="1"/>
    <col min="4" max="5" width="10.7109375" customWidth="1"/>
    <col min="7" max="7" width="9.42578125" customWidth="1"/>
    <col min="8" max="9" width="10.7109375" customWidth="1"/>
    <col min="12" max="12" width="17" bestFit="1" customWidth="1"/>
    <col min="14" max="15" width="10.7109375" customWidth="1"/>
    <col min="18" max="19" width="10.7109375" customWidth="1"/>
  </cols>
  <sheetData>
    <row r="1" spans="2:19" ht="15.75" thickBot="1"/>
    <row r="2" spans="2:19" ht="15.75" thickBot="1">
      <c r="B2" s="31"/>
      <c r="C2" s="32"/>
      <c r="D2" s="32"/>
      <c r="E2" s="32"/>
      <c r="F2" s="32"/>
      <c r="G2" s="32"/>
      <c r="H2" s="32"/>
      <c r="I2" s="32"/>
      <c r="J2" s="33"/>
    </row>
    <row r="3" spans="2:19" ht="15.75" thickBot="1">
      <c r="B3" s="34"/>
      <c r="C3" s="41" t="s">
        <v>1</v>
      </c>
      <c r="D3" s="42"/>
      <c r="E3" s="43"/>
      <c r="F3" s="1"/>
      <c r="G3" s="41" t="s">
        <v>2</v>
      </c>
      <c r="H3" s="42"/>
      <c r="I3" s="43"/>
      <c r="J3" s="35"/>
    </row>
    <row r="4" spans="2:19" ht="15.75" thickBot="1">
      <c r="B4" s="34"/>
      <c r="C4" s="11" t="s">
        <v>13</v>
      </c>
      <c r="D4" s="12" t="s">
        <v>14</v>
      </c>
      <c r="E4" s="13" t="s">
        <v>19</v>
      </c>
      <c r="F4" s="1"/>
      <c r="G4" s="11" t="s">
        <v>13</v>
      </c>
      <c r="H4" s="12" t="s">
        <v>14</v>
      </c>
      <c r="I4" s="13" t="s">
        <v>19</v>
      </c>
      <c r="J4" s="35"/>
    </row>
    <row r="5" spans="2:19" ht="15.75" thickBot="1">
      <c r="B5" s="34" t="s">
        <v>10</v>
      </c>
      <c r="C5" s="29">
        <f>'As decision tree'!E5</f>
        <v>1</v>
      </c>
      <c r="D5" s="20"/>
      <c r="E5" s="20"/>
      <c r="F5" s="1"/>
      <c r="G5" s="29">
        <f>'As decision tree'!E16</f>
        <v>1</v>
      </c>
      <c r="H5" s="20"/>
      <c r="I5" s="20"/>
      <c r="J5" s="35"/>
      <c r="M5" s="41" t="s">
        <v>1</v>
      </c>
      <c r="N5" s="42"/>
      <c r="O5" s="43"/>
      <c r="Q5" s="41" t="s">
        <v>2</v>
      </c>
      <c r="R5" s="42"/>
      <c r="S5" s="43"/>
    </row>
    <row r="6" spans="2:19" ht="15.75" thickBot="1">
      <c r="B6" s="34"/>
      <c r="C6" s="25"/>
      <c r="D6" s="21"/>
      <c r="E6" s="21"/>
      <c r="F6" s="1"/>
      <c r="G6" s="25"/>
      <c r="H6" s="21"/>
      <c r="I6" s="21"/>
      <c r="J6" s="35"/>
      <c r="M6" s="11" t="s">
        <v>13</v>
      </c>
      <c r="N6" s="12" t="s">
        <v>14</v>
      </c>
      <c r="O6" s="13" t="s">
        <v>19</v>
      </c>
      <c r="Q6" s="11" t="s">
        <v>13</v>
      </c>
      <c r="R6" s="12" t="s">
        <v>14</v>
      </c>
      <c r="S6" s="13" t="s">
        <v>19</v>
      </c>
    </row>
    <row r="7" spans="2:19" ht="15.75" thickBot="1">
      <c r="B7" s="34" t="s">
        <v>11</v>
      </c>
      <c r="C7" s="25">
        <f>'As decision tree'!H3</f>
        <v>0.55800000000000005</v>
      </c>
      <c r="D7" s="21"/>
      <c r="E7" s="28"/>
      <c r="F7" s="1"/>
      <c r="G7" s="25">
        <f>'As decision tree'!H14</f>
        <v>0.379</v>
      </c>
      <c r="H7" s="21"/>
      <c r="I7" s="28"/>
      <c r="J7" s="35"/>
      <c r="L7" t="s">
        <v>12</v>
      </c>
      <c r="M7" s="16">
        <f t="shared" ref="M7:O8" si="0">C8</f>
        <v>0.33145200000000002</v>
      </c>
      <c r="N7" s="23">
        <f t="shared" si="0"/>
        <v>16.100000000000001</v>
      </c>
      <c r="O7" s="24">
        <f t="shared" si="0"/>
        <v>1</v>
      </c>
      <c r="Q7" s="16">
        <f t="shared" ref="Q7:S8" si="1">G8</f>
        <v>0.26643699999999998</v>
      </c>
      <c r="R7" s="23">
        <f t="shared" si="1"/>
        <v>1.32</v>
      </c>
      <c r="S7" s="24">
        <f t="shared" si="1"/>
        <v>1</v>
      </c>
    </row>
    <row r="8" spans="2:19" ht="15.75" thickBot="1">
      <c r="B8" s="34" t="s">
        <v>12</v>
      </c>
      <c r="C8" s="16">
        <f>'As decision tree'!K2</f>
        <v>0.33145200000000002</v>
      </c>
      <c r="D8" s="23">
        <f>'As decision tree'!L2</f>
        <v>16.100000000000001</v>
      </c>
      <c r="E8" s="24">
        <f>'As decision tree'!M2</f>
        <v>1</v>
      </c>
      <c r="F8" s="1"/>
      <c r="G8" s="16">
        <f>'As decision tree'!K13</f>
        <v>0.26643699999999998</v>
      </c>
      <c r="H8" s="23">
        <f>'As decision tree'!L13</f>
        <v>1.32</v>
      </c>
      <c r="I8" s="24">
        <f>'As decision tree'!M13</f>
        <v>1</v>
      </c>
      <c r="J8" s="35"/>
      <c r="L8" t="s">
        <v>6</v>
      </c>
      <c r="M8" s="16">
        <f t="shared" si="0"/>
        <v>0.22654800000000003</v>
      </c>
      <c r="N8" s="23">
        <f t="shared" si="0"/>
        <v>32.200000000000003</v>
      </c>
      <c r="O8" s="24">
        <f t="shared" si="0"/>
        <v>1</v>
      </c>
      <c r="Q8" s="16">
        <f t="shared" si="1"/>
        <v>0.11256300000000002</v>
      </c>
      <c r="R8" s="23">
        <f t="shared" si="1"/>
        <v>2.64</v>
      </c>
      <c r="S8" s="24">
        <f t="shared" si="1"/>
        <v>1</v>
      </c>
    </row>
    <row r="9" spans="2:19" ht="15.75" thickBot="1">
      <c r="B9" s="34" t="s">
        <v>6</v>
      </c>
      <c r="C9" s="16">
        <f>'As decision tree'!K4</f>
        <v>0.22654800000000003</v>
      </c>
      <c r="D9" s="23">
        <f>'As decision tree'!L4</f>
        <v>32.200000000000003</v>
      </c>
      <c r="E9" s="24">
        <f>'As decision tree'!M4</f>
        <v>1</v>
      </c>
      <c r="F9" s="1"/>
      <c r="G9" s="16">
        <f>'As decision tree'!K15</f>
        <v>0.11256300000000002</v>
      </c>
      <c r="H9" s="23">
        <f>'As decision tree'!L15</f>
        <v>2.64</v>
      </c>
      <c r="I9" s="24">
        <f>'As decision tree'!M15</f>
        <v>1</v>
      </c>
      <c r="J9" s="35"/>
      <c r="L9" t="s">
        <v>7</v>
      </c>
      <c r="M9" s="16">
        <f>C12</f>
        <v>0.40663999999999995</v>
      </c>
      <c r="N9" s="23">
        <f>D12</f>
        <v>16.100000000000001</v>
      </c>
      <c r="O9" s="24">
        <f>E12</f>
        <v>0</v>
      </c>
      <c r="Q9" s="16">
        <f>G12</f>
        <v>0.57132000000000005</v>
      </c>
      <c r="R9" s="23">
        <f>H12</f>
        <v>1.32</v>
      </c>
      <c r="S9" s="24">
        <f>I12</f>
        <v>0</v>
      </c>
    </row>
    <row r="10" spans="2:19" ht="15.75" thickBot="1">
      <c r="B10" s="34"/>
      <c r="C10" s="25"/>
      <c r="D10" s="22"/>
      <c r="E10" s="26"/>
      <c r="F10" s="1"/>
      <c r="G10" s="25"/>
      <c r="H10" s="22"/>
      <c r="I10" s="26"/>
      <c r="J10" s="35"/>
      <c r="L10" t="s">
        <v>3</v>
      </c>
      <c r="M10" s="16">
        <f t="shared" ref="M10:O11" si="2">C15</f>
        <v>3.5289279999999999E-2</v>
      </c>
      <c r="N10" s="23">
        <f t="shared" si="2"/>
        <v>79.259999999999991</v>
      </c>
      <c r="O10" s="24">
        <f t="shared" si="2"/>
        <v>0</v>
      </c>
      <c r="Q10" s="16">
        <f t="shared" ref="Q10:S11" si="3">G15</f>
        <v>4.9580639999999947E-2</v>
      </c>
      <c r="R10" s="23">
        <f t="shared" si="3"/>
        <v>64.47999999999999</v>
      </c>
      <c r="S10" s="24">
        <f t="shared" si="3"/>
        <v>0</v>
      </c>
    </row>
    <row r="11" spans="2:19" ht="15.75" thickBot="1">
      <c r="B11" s="34" t="s">
        <v>4</v>
      </c>
      <c r="C11" s="25">
        <f>'As decision tree'!H7</f>
        <v>0.44199999999999995</v>
      </c>
      <c r="D11" s="22"/>
      <c r="E11" s="27"/>
      <c r="F11" s="1"/>
      <c r="G11" s="25">
        <f>'As decision tree'!H18</f>
        <v>0.621</v>
      </c>
      <c r="H11" s="22"/>
      <c r="I11" s="27"/>
      <c r="J11" s="35"/>
      <c r="L11" t="s">
        <v>9</v>
      </c>
      <c r="M11" s="16">
        <f t="shared" si="2"/>
        <v>7.072000000000328E-5</v>
      </c>
      <c r="N11" s="23">
        <f t="shared" si="2"/>
        <v>1172.23</v>
      </c>
      <c r="O11" s="24">
        <f t="shared" si="2"/>
        <v>0</v>
      </c>
      <c r="Q11" s="16">
        <f t="shared" si="3"/>
        <v>9.9359999999999726E-5</v>
      </c>
      <c r="R11" s="23">
        <f t="shared" si="3"/>
        <v>1157.45</v>
      </c>
      <c r="S11" s="24">
        <f t="shared" si="3"/>
        <v>0</v>
      </c>
    </row>
    <row r="12" spans="2:19" ht="15.75" thickBot="1">
      <c r="B12" s="34" t="s">
        <v>7</v>
      </c>
      <c r="C12" s="16">
        <f>'As decision tree'!K6</f>
        <v>0.40663999999999995</v>
      </c>
      <c r="D12" s="23">
        <f>'As decision tree'!L6</f>
        <v>16.100000000000001</v>
      </c>
      <c r="E12" s="24">
        <f>'As decision tree'!M6</f>
        <v>0</v>
      </c>
      <c r="F12" s="1"/>
      <c r="G12" s="16">
        <f>'As decision tree'!K17</f>
        <v>0.57132000000000005</v>
      </c>
      <c r="H12" s="23">
        <f>'As decision tree'!L17</f>
        <v>1.32</v>
      </c>
      <c r="I12" s="24">
        <f>'As decision tree'!M17</f>
        <v>0</v>
      </c>
      <c r="J12" s="35"/>
      <c r="K12" s="1"/>
      <c r="O12" s="4"/>
      <c r="S12" s="4"/>
    </row>
    <row r="13" spans="2:19" ht="15.75" thickBot="1">
      <c r="B13" s="34"/>
      <c r="C13" s="30"/>
      <c r="D13" s="30"/>
      <c r="E13" s="30"/>
      <c r="F13" s="1"/>
      <c r="G13" s="30"/>
      <c r="H13" s="30"/>
      <c r="I13" s="30"/>
      <c r="J13" s="35"/>
      <c r="L13" t="s">
        <v>20</v>
      </c>
      <c r="N13" s="23">
        <f>SUMPRODUCT(M7:M11,N7:N11)</f>
        <v>22.058055238400005</v>
      </c>
      <c r="O13" s="24">
        <f>SUMPRODUCT(M7:M11,O7:O11)</f>
        <v>0.55800000000000005</v>
      </c>
      <c r="R13" s="23">
        <f>SUMPRODUCT(Q7:Q11,R7:R11)</f>
        <v>4.7149694591999962</v>
      </c>
      <c r="S13" s="24">
        <f>SUMPRODUCT(Q7:Q11,S7:S11)</f>
        <v>0.379</v>
      </c>
    </row>
    <row r="14" spans="2:19" ht="15.75" thickBot="1">
      <c r="B14" s="34" t="s">
        <v>8</v>
      </c>
      <c r="C14" s="25">
        <f>'As decision tree'!K9</f>
        <v>3.5360000000000003E-2</v>
      </c>
      <c r="D14" s="22"/>
      <c r="E14" s="27"/>
      <c r="F14" s="1"/>
      <c r="G14" s="25">
        <f>'As decision tree'!K20</f>
        <v>4.9679999999999946E-2</v>
      </c>
      <c r="H14" s="22"/>
      <c r="I14" s="27"/>
      <c r="J14" s="35"/>
    </row>
    <row r="15" spans="2:19" ht="15.75" thickBot="1">
      <c r="B15" s="34" t="s">
        <v>3</v>
      </c>
      <c r="C15" s="16">
        <f>'As decision tree'!P8</f>
        <v>3.5289279999999999E-2</v>
      </c>
      <c r="D15" s="23">
        <f>'As decision tree'!Q8</f>
        <v>79.259999999999991</v>
      </c>
      <c r="E15" s="24">
        <f>'As decision tree'!R8</f>
        <v>0</v>
      </c>
      <c r="F15" s="1"/>
      <c r="G15" s="16">
        <f>'As decision tree'!P19</f>
        <v>4.9580639999999947E-2</v>
      </c>
      <c r="H15" s="23">
        <f>'As decision tree'!Q19</f>
        <v>64.47999999999999</v>
      </c>
      <c r="I15" s="24">
        <f>'As decision tree'!R19</f>
        <v>0</v>
      </c>
      <c r="J15" s="35"/>
      <c r="N15" s="40"/>
      <c r="O15" s="40"/>
    </row>
    <row r="16" spans="2:19" ht="15.75" thickBot="1">
      <c r="B16" s="34" t="s">
        <v>9</v>
      </c>
      <c r="C16" s="16">
        <f>'As decision tree'!P10</f>
        <v>7.072000000000328E-5</v>
      </c>
      <c r="D16" s="23">
        <f>'As decision tree'!Q10</f>
        <v>1172.23</v>
      </c>
      <c r="E16" s="24">
        <f>'As decision tree'!R10</f>
        <v>0</v>
      </c>
      <c r="F16" s="1"/>
      <c r="G16" s="16">
        <f>'As decision tree'!P21</f>
        <v>9.9359999999999726E-5</v>
      </c>
      <c r="H16" s="23">
        <f>'As decision tree'!Q21</f>
        <v>1157.45</v>
      </c>
      <c r="I16" s="24">
        <f>'As decision tree'!R21</f>
        <v>0</v>
      </c>
      <c r="J16" s="35"/>
    </row>
    <row r="17" spans="2:10" ht="15.75" thickBot="1">
      <c r="B17" s="36"/>
      <c r="C17" s="37"/>
      <c r="D17" s="37"/>
      <c r="E17" s="38"/>
      <c r="F17" s="37"/>
      <c r="G17" s="37"/>
      <c r="H17" s="37"/>
      <c r="I17" s="38"/>
      <c r="J17" s="39"/>
    </row>
  </sheetData>
  <mergeCells count="4">
    <mergeCell ref="C3:E3"/>
    <mergeCell ref="G3:I3"/>
    <mergeCell ref="M5:O5"/>
    <mergeCell ref="Q5:S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As decision tree</vt:lpstr>
      <vt:lpstr>As tables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Edlin</dc:creator>
  <cp:lastModifiedBy>Richard Edlin</cp:lastModifiedBy>
  <dcterms:created xsi:type="dcterms:W3CDTF">2013-03-10T04:20:31Z</dcterms:created>
  <dcterms:modified xsi:type="dcterms:W3CDTF">2013-04-15T07:51:00Z</dcterms:modified>
</cp:coreProperties>
</file>