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00" windowHeight="78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  <definedName name="u_act">'Inputs and Transition Matrices'!$B$38</definedName>
    <definedName name="u_compl">'Inputs and Transition Matrices'!$B$39</definedName>
    <definedName name="u_dead">'Inputs and Transition Matrices'!$B$40</definedName>
    <definedName name="u_sil">'Inputs and Transition Matrices'!$B$37</definedName>
  </definedNames>
  <calcPr calcId="144525"/>
</workbook>
</file>

<file path=xl/calcChain.xml><?xml version="1.0" encoding="utf-8"?>
<calcChain xmlns="http://schemas.openxmlformats.org/spreadsheetml/2006/main">
  <c r="B38" i="1" l="1"/>
  <c r="B39" i="1"/>
  <c r="B40" i="1"/>
  <c r="N82" i="1" l="1"/>
  <c r="I23" i="1" l="1"/>
  <c r="I24" i="1" s="1"/>
  <c r="H22" i="1"/>
  <c r="AB23" i="1"/>
  <c r="AB24" i="1" s="1"/>
  <c r="AA22" i="1"/>
  <c r="AA23" i="1" l="1"/>
  <c r="H23" i="1"/>
  <c r="H24" i="1"/>
  <c r="I25" i="1"/>
  <c r="AA24" i="1"/>
  <c r="AB25" i="1"/>
  <c r="I26" i="1" l="1"/>
  <c r="H25" i="1"/>
  <c r="AB26" i="1"/>
  <c r="AA25" i="1"/>
  <c r="H26" i="1" l="1"/>
  <c r="I27" i="1"/>
  <c r="AA26" i="1"/>
  <c r="AB27" i="1"/>
  <c r="I28" i="1" l="1"/>
  <c r="H27" i="1"/>
  <c r="AA27" i="1"/>
  <c r="AB28" i="1"/>
  <c r="H28" i="1" l="1"/>
  <c r="I29" i="1"/>
  <c r="AA28" i="1"/>
  <c r="AB29" i="1"/>
  <c r="I30" i="1" l="1"/>
  <c r="H29" i="1"/>
  <c r="AA29" i="1"/>
  <c r="AB30" i="1"/>
  <c r="H30" i="1" l="1"/>
  <c r="I31" i="1"/>
  <c r="AA30" i="1"/>
  <c r="AB31" i="1"/>
  <c r="I32" i="1" l="1"/>
  <c r="H31" i="1"/>
  <c r="AA31" i="1"/>
  <c r="AB32" i="1"/>
  <c r="H32" i="1" l="1"/>
  <c r="I33" i="1"/>
  <c r="AA32" i="1"/>
  <c r="AB33" i="1"/>
  <c r="I34" i="1" l="1"/>
  <c r="H33" i="1"/>
  <c r="AA33" i="1"/>
  <c r="AB34" i="1"/>
  <c r="H34" i="1" l="1"/>
  <c r="I35" i="1"/>
  <c r="AA34" i="1"/>
  <c r="AB35" i="1"/>
  <c r="I36" i="1" l="1"/>
  <c r="H35" i="1"/>
  <c r="AA35" i="1"/>
  <c r="AB36" i="1"/>
  <c r="H36" i="1" l="1"/>
  <c r="I37" i="1"/>
  <c r="AA36" i="1"/>
  <c r="AB37" i="1"/>
  <c r="I38" i="1" l="1"/>
  <c r="H37" i="1"/>
  <c r="AA37" i="1"/>
  <c r="AB38" i="1"/>
  <c r="H38" i="1" l="1"/>
  <c r="I39" i="1"/>
  <c r="AA38" i="1"/>
  <c r="AB39" i="1"/>
  <c r="I40" i="1" l="1"/>
  <c r="H39" i="1"/>
  <c r="AA39" i="1"/>
  <c r="AB40" i="1"/>
  <c r="H40" i="1" l="1"/>
  <c r="I41" i="1"/>
  <c r="AA40" i="1"/>
  <c r="AB41" i="1"/>
  <c r="I42" i="1" l="1"/>
  <c r="H41" i="1"/>
  <c r="AA41" i="1"/>
  <c r="AB42" i="1"/>
  <c r="H42" i="1" l="1"/>
  <c r="I43" i="1"/>
  <c r="AA42" i="1"/>
  <c r="AB43" i="1"/>
  <c r="I44" i="1" l="1"/>
  <c r="H43" i="1"/>
  <c r="AA43" i="1"/>
  <c r="AB44" i="1"/>
  <c r="H44" i="1" l="1"/>
  <c r="I45" i="1"/>
  <c r="AA44" i="1"/>
  <c r="AB45" i="1"/>
  <c r="I46" i="1" l="1"/>
  <c r="H45" i="1"/>
  <c r="AA45" i="1"/>
  <c r="AB46" i="1"/>
  <c r="H46" i="1" l="1"/>
  <c r="I47" i="1"/>
  <c r="AA46" i="1"/>
  <c r="AB47" i="1"/>
  <c r="I48" i="1" l="1"/>
  <c r="H47" i="1"/>
  <c r="AA47" i="1"/>
  <c r="AB48" i="1"/>
  <c r="H48" i="1" l="1"/>
  <c r="I49" i="1"/>
  <c r="AA48" i="1"/>
  <c r="AB49" i="1"/>
  <c r="I50" i="1" l="1"/>
  <c r="H49" i="1"/>
  <c r="AA49" i="1"/>
  <c r="AB50" i="1"/>
  <c r="H50" i="1" l="1"/>
  <c r="I51" i="1"/>
  <c r="AA50" i="1"/>
  <c r="AB51" i="1"/>
  <c r="I52" i="1" l="1"/>
  <c r="H51" i="1"/>
  <c r="AA51" i="1"/>
  <c r="AB52" i="1"/>
  <c r="H52" i="1" l="1"/>
  <c r="I53" i="1"/>
  <c r="AA52" i="1"/>
  <c r="AB53" i="1"/>
  <c r="I54" i="1" l="1"/>
  <c r="H53" i="1"/>
  <c r="AA53" i="1"/>
  <c r="AB54" i="1"/>
  <c r="H54" i="1" l="1"/>
  <c r="I55" i="1"/>
  <c r="AA54" i="1"/>
  <c r="AB55" i="1"/>
  <c r="I56" i="1" l="1"/>
  <c r="H55" i="1"/>
  <c r="AA55" i="1"/>
  <c r="AB56" i="1"/>
  <c r="H56" i="1" l="1"/>
  <c r="I57" i="1"/>
  <c r="AA56" i="1"/>
  <c r="AB57" i="1"/>
  <c r="I58" i="1" l="1"/>
  <c r="H57" i="1"/>
  <c r="AA57" i="1"/>
  <c r="AB58" i="1"/>
  <c r="H58" i="1" l="1"/>
  <c r="I59" i="1"/>
  <c r="AA58" i="1"/>
  <c r="AB59" i="1"/>
  <c r="I60" i="1" l="1"/>
  <c r="H59" i="1"/>
  <c r="AA59" i="1"/>
  <c r="AB60" i="1"/>
  <c r="H60" i="1" l="1"/>
  <c r="I61" i="1"/>
  <c r="AA60" i="1"/>
  <c r="AB61" i="1"/>
  <c r="I62" i="1" l="1"/>
  <c r="H61" i="1"/>
  <c r="AA61" i="1"/>
  <c r="AB62" i="1"/>
  <c r="H62" i="1" l="1"/>
  <c r="I63" i="1"/>
  <c r="AA62" i="1"/>
  <c r="AB63" i="1"/>
  <c r="I64" i="1" l="1"/>
  <c r="H63" i="1"/>
  <c r="AA63" i="1"/>
  <c r="AB64" i="1"/>
  <c r="H64" i="1" l="1"/>
  <c r="I65" i="1"/>
  <c r="AA64" i="1"/>
  <c r="AB65" i="1"/>
  <c r="I66" i="1" l="1"/>
  <c r="H65" i="1"/>
  <c r="AA65" i="1"/>
  <c r="AB66" i="1"/>
  <c r="H66" i="1" l="1"/>
  <c r="I67" i="1"/>
  <c r="AA66" i="1"/>
  <c r="AB67" i="1"/>
  <c r="I68" i="1" l="1"/>
  <c r="H67" i="1"/>
  <c r="AA67" i="1"/>
  <c r="AB68" i="1"/>
  <c r="H68" i="1" l="1"/>
  <c r="I69" i="1"/>
  <c r="AA68" i="1"/>
  <c r="AB69" i="1"/>
  <c r="I70" i="1" l="1"/>
  <c r="H69" i="1"/>
  <c r="AA69" i="1"/>
  <c r="AB70" i="1"/>
  <c r="H70" i="1" l="1"/>
  <c r="I71" i="1"/>
  <c r="AA70" i="1"/>
  <c r="AB71" i="1"/>
  <c r="I72" i="1" l="1"/>
  <c r="H71" i="1"/>
  <c r="AA71" i="1"/>
  <c r="AB72" i="1"/>
  <c r="H72" i="1" l="1"/>
  <c r="I73" i="1"/>
  <c r="AA72" i="1"/>
  <c r="AB73" i="1"/>
  <c r="I74" i="1" l="1"/>
  <c r="H73" i="1"/>
  <c r="AA73" i="1"/>
  <c r="AB74" i="1"/>
  <c r="H74" i="1" l="1"/>
  <c r="I75" i="1"/>
  <c r="AA74" i="1"/>
  <c r="AB75" i="1"/>
  <c r="I76" i="1" l="1"/>
  <c r="H75" i="1"/>
  <c r="AA75" i="1"/>
  <c r="AB76" i="1"/>
  <c r="H76" i="1" l="1"/>
  <c r="I77" i="1"/>
  <c r="AA76" i="1"/>
  <c r="AB77" i="1"/>
  <c r="I78" i="1" l="1"/>
  <c r="H77" i="1"/>
  <c r="AA77" i="1"/>
  <c r="AB78" i="1"/>
  <c r="H78" i="1" l="1"/>
  <c r="I79" i="1"/>
  <c r="AA78" i="1"/>
  <c r="AB79" i="1"/>
  <c r="I80" i="1" l="1"/>
  <c r="H79" i="1"/>
  <c r="AA79" i="1"/>
  <c r="AB80" i="1"/>
  <c r="H80" i="1" l="1"/>
  <c r="I81" i="1"/>
  <c r="AA80" i="1"/>
  <c r="AB81" i="1"/>
  <c r="AA81" i="1" l="1"/>
  <c r="AB82" i="1"/>
  <c r="AA82" i="1" s="1"/>
  <c r="I82" i="1"/>
  <c r="H82" i="1" s="1"/>
  <c r="H81" i="1"/>
  <c r="Q22" i="1" l="1"/>
  <c r="V22" i="1"/>
  <c r="U22" i="1"/>
  <c r="T22" i="1"/>
  <c r="R22" i="1"/>
  <c r="P22" i="1"/>
  <c r="O22" i="1"/>
  <c r="N34" i="1" l="1"/>
  <c r="N46" i="1" s="1"/>
  <c r="N58" i="1" s="1"/>
  <c r="N70" i="1" s="1"/>
  <c r="N23" i="1"/>
  <c r="N35" i="1" s="1"/>
  <c r="N47" i="1" s="1"/>
  <c r="N59" i="1" s="1"/>
  <c r="N71" i="1" s="1"/>
  <c r="J5" i="1"/>
  <c r="M4" i="1"/>
  <c r="M5" i="1"/>
  <c r="M6" i="1"/>
  <c r="L6" i="1" s="1"/>
  <c r="L5" i="1"/>
  <c r="L4" i="1"/>
  <c r="K4" i="1"/>
  <c r="N24" i="1" l="1"/>
  <c r="N25" i="1" s="1"/>
  <c r="N26" i="1" s="1"/>
  <c r="N27" i="1" s="1"/>
  <c r="N28" i="1" s="1"/>
  <c r="N29" i="1" s="1"/>
  <c r="N30" i="1" s="1"/>
  <c r="N31" i="1" s="1"/>
  <c r="N32" i="1" s="1"/>
  <c r="N33" i="1" s="1"/>
  <c r="N45" i="1" s="1"/>
  <c r="N57" i="1" s="1"/>
  <c r="N69" i="1" s="1"/>
  <c r="N81" i="1" s="1"/>
  <c r="N39" i="1"/>
  <c r="N51" i="1" s="1"/>
  <c r="N63" i="1" s="1"/>
  <c r="N75" i="1" s="1"/>
  <c r="N37" i="1"/>
  <c r="N49" i="1" s="1"/>
  <c r="N61" i="1" s="1"/>
  <c r="N73" i="1" s="1"/>
  <c r="N44" i="1"/>
  <c r="N56" i="1" s="1"/>
  <c r="N68" i="1" s="1"/>
  <c r="N80" i="1" s="1"/>
  <c r="N42" i="1"/>
  <c r="N54" i="1" s="1"/>
  <c r="N66" i="1" s="1"/>
  <c r="N78" i="1" s="1"/>
  <c r="N40" i="1"/>
  <c r="N52" i="1" s="1"/>
  <c r="N64" i="1" s="1"/>
  <c r="N76" i="1" s="1"/>
  <c r="N38" i="1"/>
  <c r="N50" i="1" s="1"/>
  <c r="N62" i="1" s="1"/>
  <c r="N74" i="1" s="1"/>
  <c r="N36" i="1"/>
  <c r="N48" i="1" s="1"/>
  <c r="N60" i="1" s="1"/>
  <c r="N72" i="1" s="1"/>
  <c r="M23" i="1"/>
  <c r="L23" i="1"/>
  <c r="J4" i="1"/>
  <c r="K5" i="1"/>
  <c r="K23" i="1" s="1"/>
  <c r="Q23" i="1" l="1"/>
  <c r="U23" i="1"/>
  <c r="P23" i="1"/>
  <c r="T23" i="1"/>
  <c r="V23" i="1"/>
  <c r="R23" i="1"/>
  <c r="N43" i="1"/>
  <c r="N55" i="1" s="1"/>
  <c r="N67" i="1" s="1"/>
  <c r="N79" i="1" s="1"/>
  <c r="N41" i="1"/>
  <c r="N53" i="1" s="1"/>
  <c r="N65" i="1" s="1"/>
  <c r="N77" i="1" s="1"/>
  <c r="J23" i="1"/>
  <c r="O23" i="1" l="1"/>
  <c r="L24" i="1"/>
  <c r="M24" i="1"/>
  <c r="K24" i="1"/>
  <c r="J24" i="1"/>
  <c r="O24" i="1" l="1"/>
  <c r="P24" i="1"/>
  <c r="T24" i="1"/>
  <c r="Q24" i="1"/>
  <c r="U24" i="1"/>
  <c r="V24" i="1"/>
  <c r="R24" i="1"/>
  <c r="K25" i="1"/>
  <c r="M25" i="1"/>
  <c r="L25" i="1"/>
  <c r="J25" i="1"/>
  <c r="P25" i="1" l="1"/>
  <c r="T25" i="1"/>
  <c r="V25" i="1"/>
  <c r="R25" i="1"/>
  <c r="O25" i="1"/>
  <c r="Q25" i="1"/>
  <c r="U25" i="1"/>
  <c r="M26" i="1"/>
  <c r="K26" i="1"/>
  <c r="L26" i="1"/>
  <c r="J26" i="1"/>
  <c r="Q26" i="1" l="1"/>
  <c r="U26" i="1"/>
  <c r="P26" i="1"/>
  <c r="T26" i="1"/>
  <c r="O26" i="1"/>
  <c r="V26" i="1"/>
  <c r="R26" i="1"/>
  <c r="M27" i="1"/>
  <c r="K27" i="1"/>
  <c r="L27" i="1"/>
  <c r="J27" i="1"/>
  <c r="O27" i="1" l="1"/>
  <c r="P27" i="1"/>
  <c r="T27" i="1"/>
  <c r="Q27" i="1"/>
  <c r="U27" i="1"/>
  <c r="V27" i="1"/>
  <c r="R27" i="1"/>
  <c r="M28" i="1"/>
  <c r="K28" i="1"/>
  <c r="L28" i="1"/>
  <c r="J28" i="1"/>
  <c r="O28" i="1" l="1"/>
  <c r="Q28" i="1"/>
  <c r="U28" i="1"/>
  <c r="P28" i="1"/>
  <c r="T28" i="1"/>
  <c r="V28" i="1"/>
  <c r="R28" i="1"/>
  <c r="M29" i="1"/>
  <c r="K29" i="1"/>
  <c r="L29" i="1"/>
  <c r="J29" i="1"/>
  <c r="O29" i="1" l="1"/>
  <c r="P29" i="1"/>
  <c r="T29" i="1"/>
  <c r="Q29" i="1"/>
  <c r="U29" i="1"/>
  <c r="V29" i="1"/>
  <c r="R29" i="1"/>
  <c r="M30" i="1"/>
  <c r="K30" i="1"/>
  <c r="L30" i="1"/>
  <c r="J30" i="1"/>
  <c r="O30" i="1" l="1"/>
  <c r="P30" i="1"/>
  <c r="T30" i="1"/>
  <c r="Q30" i="1"/>
  <c r="U30" i="1"/>
  <c r="V30" i="1"/>
  <c r="R30" i="1"/>
  <c r="J31" i="1"/>
  <c r="M31" i="1"/>
  <c r="K31" i="1"/>
  <c r="L31" i="1"/>
  <c r="Q31" i="1" l="1"/>
  <c r="U31" i="1"/>
  <c r="V31" i="1"/>
  <c r="R31" i="1"/>
  <c r="P31" i="1"/>
  <c r="T31" i="1"/>
  <c r="O31" i="1"/>
  <c r="J32" i="1"/>
  <c r="M32" i="1"/>
  <c r="K32" i="1"/>
  <c r="L32" i="1"/>
  <c r="Q32" i="1" l="1"/>
  <c r="U32" i="1"/>
  <c r="P32" i="1"/>
  <c r="T32" i="1"/>
  <c r="V32" i="1"/>
  <c r="R32" i="1"/>
  <c r="O32" i="1"/>
  <c r="J33" i="1"/>
  <c r="M33" i="1"/>
  <c r="K33" i="1"/>
  <c r="L33" i="1"/>
  <c r="Q33" i="1" l="1"/>
  <c r="U33" i="1"/>
  <c r="P33" i="1"/>
  <c r="T33" i="1"/>
  <c r="V33" i="1"/>
  <c r="R33" i="1"/>
  <c r="O33" i="1"/>
  <c r="J34" i="1"/>
  <c r="M34" i="1"/>
  <c r="K34" i="1"/>
  <c r="L34" i="1"/>
  <c r="Q34" i="1" l="1"/>
  <c r="U34" i="1"/>
  <c r="V34" i="1"/>
  <c r="R34" i="1"/>
  <c r="P34" i="1"/>
  <c r="T34" i="1"/>
  <c r="O34" i="1"/>
  <c r="J35" i="1"/>
  <c r="K35" i="1"/>
  <c r="M35" i="1"/>
  <c r="L35" i="1"/>
  <c r="Q35" i="1" l="1"/>
  <c r="U35" i="1"/>
  <c r="V35" i="1"/>
  <c r="R35" i="1"/>
  <c r="P35" i="1"/>
  <c r="T35" i="1"/>
  <c r="O35" i="1"/>
  <c r="M36" i="1"/>
  <c r="J36" i="1"/>
  <c r="L36" i="1"/>
  <c r="K36" i="1"/>
  <c r="Q36" i="1" l="1"/>
  <c r="U36" i="1"/>
  <c r="P36" i="1"/>
  <c r="T36" i="1"/>
  <c r="O36" i="1"/>
  <c r="V36" i="1"/>
  <c r="R36" i="1"/>
  <c r="J37" i="1"/>
  <c r="K37" i="1"/>
  <c r="L37" i="1"/>
  <c r="M37" i="1"/>
  <c r="Q37" i="1" l="1"/>
  <c r="U37" i="1"/>
  <c r="V37" i="1"/>
  <c r="R37" i="1"/>
  <c r="P37" i="1"/>
  <c r="T37" i="1"/>
  <c r="O37" i="1"/>
  <c r="J38" i="1"/>
  <c r="M38" i="1"/>
  <c r="L38" i="1"/>
  <c r="K38" i="1"/>
  <c r="P38" i="1" l="1"/>
  <c r="T38" i="1"/>
  <c r="V38" i="1"/>
  <c r="R38" i="1"/>
  <c r="Q38" i="1"/>
  <c r="U38" i="1"/>
  <c r="O38" i="1"/>
  <c r="J39" i="1"/>
  <c r="L39" i="1"/>
  <c r="K39" i="1"/>
  <c r="M39" i="1"/>
  <c r="P39" i="1" l="1"/>
  <c r="T39" i="1"/>
  <c r="V39" i="1"/>
  <c r="R39" i="1"/>
  <c r="Q39" i="1"/>
  <c r="U39" i="1"/>
  <c r="O39" i="1"/>
  <c r="M40" i="1"/>
  <c r="J40" i="1"/>
  <c r="L40" i="1"/>
  <c r="K40" i="1"/>
  <c r="Q40" i="1" l="1"/>
  <c r="U40" i="1"/>
  <c r="P40" i="1"/>
  <c r="T40" i="1"/>
  <c r="O40" i="1"/>
  <c r="V40" i="1"/>
  <c r="R40" i="1"/>
  <c r="J41" i="1"/>
  <c r="K41" i="1"/>
  <c r="M41" i="1"/>
  <c r="L41" i="1"/>
  <c r="V41" i="1" l="1"/>
  <c r="R41" i="1"/>
  <c r="Q41" i="1"/>
  <c r="U41" i="1"/>
  <c r="P41" i="1"/>
  <c r="T41" i="1"/>
  <c r="O41" i="1"/>
  <c r="J42" i="1"/>
  <c r="M42" i="1"/>
  <c r="L42" i="1"/>
  <c r="K42" i="1"/>
  <c r="Q42" i="1" l="1"/>
  <c r="U42" i="1"/>
  <c r="V42" i="1"/>
  <c r="R42" i="1"/>
  <c r="P42" i="1"/>
  <c r="T42" i="1"/>
  <c r="O42" i="1"/>
  <c r="J43" i="1"/>
  <c r="L43" i="1"/>
  <c r="K43" i="1"/>
  <c r="M43" i="1"/>
  <c r="P43" i="1" l="1"/>
  <c r="T43" i="1"/>
  <c r="Q43" i="1"/>
  <c r="U43" i="1"/>
  <c r="V43" i="1"/>
  <c r="R43" i="1"/>
  <c r="O43" i="1"/>
  <c r="M44" i="1"/>
  <c r="J44" i="1"/>
  <c r="L44" i="1"/>
  <c r="K44" i="1"/>
  <c r="P44" i="1" l="1"/>
  <c r="T44" i="1"/>
  <c r="Q44" i="1"/>
  <c r="U44" i="1"/>
  <c r="O44" i="1"/>
  <c r="V44" i="1"/>
  <c r="R44" i="1"/>
  <c r="J45" i="1"/>
  <c r="K45" i="1"/>
  <c r="M45" i="1"/>
  <c r="L45" i="1"/>
  <c r="P45" i="1" l="1"/>
  <c r="T45" i="1"/>
  <c r="Q45" i="1"/>
  <c r="U45" i="1"/>
  <c r="V45" i="1"/>
  <c r="R45" i="1"/>
  <c r="O45" i="1"/>
  <c r="J46" i="1"/>
  <c r="K46" i="1"/>
  <c r="M46" i="1"/>
  <c r="L46" i="1"/>
  <c r="Q46" i="1" l="1"/>
  <c r="U46" i="1"/>
  <c r="P46" i="1"/>
  <c r="T46" i="1"/>
  <c r="V46" i="1"/>
  <c r="R46" i="1"/>
  <c r="O46" i="1"/>
  <c r="J47" i="1"/>
  <c r="L47" i="1"/>
  <c r="K47" i="1"/>
  <c r="M47" i="1"/>
  <c r="P47" i="1" l="1"/>
  <c r="T47" i="1"/>
  <c r="V47" i="1"/>
  <c r="R47" i="1"/>
  <c r="Q47" i="1"/>
  <c r="U47" i="1"/>
  <c r="O47" i="1"/>
  <c r="J48" i="1"/>
  <c r="K48" i="1"/>
  <c r="M48" i="1"/>
  <c r="L48" i="1"/>
  <c r="V48" i="1" l="1"/>
  <c r="R48" i="1"/>
  <c r="Q48" i="1"/>
  <c r="U48" i="1"/>
  <c r="P48" i="1"/>
  <c r="T48" i="1"/>
  <c r="O48" i="1"/>
  <c r="J49" i="1"/>
  <c r="K49" i="1"/>
  <c r="M49" i="1"/>
  <c r="L49" i="1"/>
  <c r="V49" i="1" l="1"/>
  <c r="R49" i="1"/>
  <c r="O49" i="1"/>
  <c r="Q49" i="1"/>
  <c r="U49" i="1"/>
  <c r="P49" i="1"/>
  <c r="T49" i="1"/>
  <c r="J50" i="1"/>
  <c r="M50" i="1"/>
  <c r="L50" i="1"/>
  <c r="K50" i="1"/>
  <c r="O50" i="1" l="1"/>
  <c r="P50" i="1"/>
  <c r="T50" i="1"/>
  <c r="Q50" i="1"/>
  <c r="U50" i="1"/>
  <c r="V50" i="1"/>
  <c r="R50" i="1"/>
  <c r="J51" i="1"/>
  <c r="K51" i="1"/>
  <c r="M51" i="1"/>
  <c r="L51" i="1"/>
  <c r="O51" i="1" l="1"/>
  <c r="P51" i="1"/>
  <c r="T51" i="1"/>
  <c r="Q51" i="1"/>
  <c r="U51" i="1"/>
  <c r="V51" i="1"/>
  <c r="R51" i="1"/>
  <c r="J52" i="1"/>
  <c r="M52" i="1"/>
  <c r="L52" i="1"/>
  <c r="K52" i="1"/>
  <c r="P52" i="1" l="1"/>
  <c r="T52" i="1"/>
  <c r="Q52" i="1"/>
  <c r="U52" i="1"/>
  <c r="V52" i="1"/>
  <c r="R52" i="1"/>
  <c r="O52" i="1"/>
  <c r="J53" i="1"/>
  <c r="L53" i="1"/>
  <c r="K53" i="1"/>
  <c r="M53" i="1"/>
  <c r="O53" i="1" l="1"/>
  <c r="Q53" i="1"/>
  <c r="U53" i="1"/>
  <c r="V53" i="1"/>
  <c r="R53" i="1"/>
  <c r="P53" i="1"/>
  <c r="T53" i="1"/>
  <c r="M54" i="1"/>
  <c r="J54" i="1"/>
  <c r="L54" i="1"/>
  <c r="K54" i="1"/>
  <c r="V54" i="1" l="1"/>
  <c r="R54" i="1"/>
  <c r="P54" i="1"/>
  <c r="T54" i="1"/>
  <c r="Q54" i="1"/>
  <c r="U54" i="1"/>
  <c r="O54" i="1"/>
  <c r="J55" i="1"/>
  <c r="K55" i="1"/>
  <c r="M55" i="1"/>
  <c r="L55" i="1"/>
  <c r="O55" i="1" l="1"/>
  <c r="Q55" i="1"/>
  <c r="U55" i="1"/>
  <c r="V55" i="1"/>
  <c r="R55" i="1"/>
  <c r="P55" i="1"/>
  <c r="T55" i="1"/>
  <c r="J56" i="1"/>
  <c r="K56" i="1"/>
  <c r="M56" i="1"/>
  <c r="L56" i="1"/>
  <c r="P56" i="1" l="1"/>
  <c r="T56" i="1"/>
  <c r="O56" i="1"/>
  <c r="Q56" i="1"/>
  <c r="U56" i="1"/>
  <c r="V56" i="1"/>
  <c r="R56" i="1"/>
  <c r="J57" i="1"/>
  <c r="L57" i="1"/>
  <c r="K57" i="1"/>
  <c r="M57" i="1"/>
  <c r="Q57" i="1" l="1"/>
  <c r="U57" i="1"/>
  <c r="O57" i="1"/>
  <c r="V57" i="1"/>
  <c r="R57" i="1"/>
  <c r="P57" i="1"/>
  <c r="T57" i="1"/>
  <c r="J58" i="1"/>
  <c r="K58" i="1"/>
  <c r="M58" i="1"/>
  <c r="L58" i="1"/>
  <c r="O58" i="1" l="1"/>
  <c r="P58" i="1"/>
  <c r="T58" i="1"/>
  <c r="Q58" i="1"/>
  <c r="U58" i="1"/>
  <c r="V58" i="1"/>
  <c r="R58" i="1"/>
  <c r="J59" i="1"/>
  <c r="K59" i="1"/>
  <c r="M59" i="1"/>
  <c r="L59" i="1"/>
  <c r="Q59" i="1" l="1"/>
  <c r="U59" i="1"/>
  <c r="P59" i="1"/>
  <c r="T59" i="1"/>
  <c r="V59" i="1"/>
  <c r="R59" i="1"/>
  <c r="O59" i="1"/>
  <c r="J60" i="1"/>
  <c r="M60" i="1"/>
  <c r="L60" i="1"/>
  <c r="K60" i="1"/>
  <c r="V60" i="1" l="1"/>
  <c r="R60" i="1"/>
  <c r="P60" i="1"/>
  <c r="T60" i="1"/>
  <c r="Q60" i="1"/>
  <c r="U60" i="1"/>
  <c r="O60" i="1"/>
  <c r="J61" i="1"/>
  <c r="K61" i="1"/>
  <c r="M61" i="1"/>
  <c r="L61" i="1"/>
  <c r="P61" i="1" l="1"/>
  <c r="T61" i="1"/>
  <c r="O61" i="1"/>
  <c r="Q61" i="1"/>
  <c r="U61" i="1"/>
  <c r="V61" i="1"/>
  <c r="R61" i="1"/>
  <c r="J62" i="1"/>
  <c r="M62" i="1"/>
  <c r="L62" i="1"/>
  <c r="K62" i="1"/>
  <c r="P62" i="1" l="1"/>
  <c r="T62" i="1"/>
  <c r="Q62" i="1"/>
  <c r="U62" i="1"/>
  <c r="V62" i="1"/>
  <c r="R62" i="1"/>
  <c r="O62" i="1"/>
  <c r="J63" i="1"/>
  <c r="K63" i="1"/>
  <c r="M63" i="1"/>
  <c r="L63" i="1"/>
  <c r="P63" i="1" l="1"/>
  <c r="T63" i="1"/>
  <c r="Q63" i="1"/>
  <c r="U63" i="1"/>
  <c r="V63" i="1"/>
  <c r="R63" i="1"/>
  <c r="O63" i="1"/>
  <c r="J64" i="1"/>
  <c r="M64" i="1"/>
  <c r="L64" i="1"/>
  <c r="K64" i="1"/>
  <c r="Q64" i="1" l="1"/>
  <c r="U64" i="1"/>
  <c r="O64" i="1"/>
  <c r="V64" i="1"/>
  <c r="R64" i="1"/>
  <c r="P64" i="1"/>
  <c r="T64" i="1"/>
  <c r="J65" i="1"/>
  <c r="K65" i="1"/>
  <c r="M65" i="1"/>
  <c r="L65" i="1"/>
  <c r="Q65" i="1" l="1"/>
  <c r="U65" i="1"/>
  <c r="V65" i="1"/>
  <c r="R65" i="1"/>
  <c r="P65" i="1"/>
  <c r="T65" i="1"/>
  <c r="O65" i="1"/>
  <c r="J66" i="1"/>
  <c r="M66" i="1"/>
  <c r="L66" i="1"/>
  <c r="K66" i="1"/>
  <c r="Q66" i="1" l="1"/>
  <c r="U66" i="1"/>
  <c r="P66" i="1"/>
  <c r="T66" i="1"/>
  <c r="V66" i="1"/>
  <c r="R66" i="1"/>
  <c r="O66" i="1"/>
  <c r="J67" i="1"/>
  <c r="M67" i="1"/>
  <c r="K67" i="1"/>
  <c r="L67" i="1"/>
  <c r="U67" i="1" l="1"/>
  <c r="Q67" i="1"/>
  <c r="P67" i="1"/>
  <c r="T67" i="1"/>
  <c r="V67" i="1"/>
  <c r="R67" i="1"/>
  <c r="O67" i="1"/>
  <c r="K68" i="1"/>
  <c r="J68" i="1"/>
  <c r="L68" i="1"/>
  <c r="M68" i="1"/>
  <c r="Q68" i="1" l="1"/>
  <c r="U68" i="1"/>
  <c r="V68" i="1"/>
  <c r="R68" i="1"/>
  <c r="O68" i="1"/>
  <c r="P68" i="1"/>
  <c r="T68" i="1"/>
  <c r="M69" i="1"/>
  <c r="K69" i="1"/>
  <c r="L69" i="1"/>
  <c r="J69" i="1"/>
  <c r="Q69" i="1" l="1"/>
  <c r="U69" i="1"/>
  <c r="V69" i="1"/>
  <c r="R69" i="1"/>
  <c r="O69" i="1"/>
  <c r="P69" i="1"/>
  <c r="T69" i="1"/>
  <c r="M70" i="1"/>
  <c r="K70" i="1"/>
  <c r="L70" i="1"/>
  <c r="J70" i="1"/>
  <c r="O70" i="1" l="1"/>
  <c r="U70" i="1"/>
  <c r="Q70" i="1"/>
  <c r="P70" i="1"/>
  <c r="T70" i="1"/>
  <c r="V70" i="1"/>
  <c r="R70" i="1"/>
  <c r="M71" i="1"/>
  <c r="K71" i="1"/>
  <c r="L71" i="1"/>
  <c r="J71" i="1"/>
  <c r="V71" i="1" l="1"/>
  <c r="R71" i="1"/>
  <c r="O71" i="1"/>
  <c r="Q71" i="1"/>
  <c r="U71" i="1"/>
  <c r="P71" i="1"/>
  <c r="T71" i="1"/>
  <c r="M72" i="1"/>
  <c r="K72" i="1"/>
  <c r="L72" i="1"/>
  <c r="J72" i="1"/>
  <c r="O72" i="1" l="1"/>
  <c r="Q72" i="1"/>
  <c r="U72" i="1"/>
  <c r="P72" i="1"/>
  <c r="T72" i="1"/>
  <c r="V72" i="1"/>
  <c r="R72" i="1"/>
  <c r="J73" i="1"/>
  <c r="M73" i="1"/>
  <c r="K73" i="1"/>
  <c r="L73" i="1"/>
  <c r="U73" i="1" l="1"/>
  <c r="Q73" i="1"/>
  <c r="P73" i="1"/>
  <c r="T73" i="1"/>
  <c r="V73" i="1"/>
  <c r="R73" i="1"/>
  <c r="O73" i="1"/>
  <c r="J74" i="1"/>
  <c r="M74" i="1"/>
  <c r="K74" i="1"/>
  <c r="L74" i="1"/>
  <c r="Q74" i="1" l="1"/>
  <c r="U74" i="1"/>
  <c r="P74" i="1"/>
  <c r="T74" i="1"/>
  <c r="V74" i="1"/>
  <c r="R74" i="1"/>
  <c r="O74" i="1"/>
  <c r="J75" i="1"/>
  <c r="M75" i="1"/>
  <c r="K75" i="1"/>
  <c r="L75" i="1"/>
  <c r="Q75" i="1" l="1"/>
  <c r="U75" i="1"/>
  <c r="T75" i="1"/>
  <c r="P75" i="1"/>
  <c r="V75" i="1"/>
  <c r="R75" i="1"/>
  <c r="O75" i="1"/>
  <c r="L76" i="1"/>
  <c r="K76" i="1"/>
  <c r="M76" i="1"/>
  <c r="J76" i="1"/>
  <c r="O76" i="1" l="1"/>
  <c r="V76" i="1"/>
  <c r="R76" i="1"/>
  <c r="T76" i="1"/>
  <c r="P76" i="1"/>
  <c r="U76" i="1"/>
  <c r="Q76" i="1"/>
  <c r="J77" i="1"/>
  <c r="K77" i="1"/>
  <c r="L77" i="1"/>
  <c r="M77" i="1"/>
  <c r="V77" i="1" l="1"/>
  <c r="R77" i="1"/>
  <c r="Q77" i="1"/>
  <c r="U77" i="1"/>
  <c r="T77" i="1"/>
  <c r="P77" i="1"/>
  <c r="O77" i="1"/>
  <c r="J78" i="1"/>
  <c r="K78" i="1"/>
  <c r="L78" i="1"/>
  <c r="M78" i="1"/>
  <c r="V78" i="1" l="1"/>
  <c r="R78" i="1"/>
  <c r="Q78" i="1"/>
  <c r="U78" i="1"/>
  <c r="T78" i="1"/>
  <c r="P78" i="1"/>
  <c r="O78" i="1"/>
  <c r="J79" i="1"/>
  <c r="K79" i="1"/>
  <c r="M79" i="1"/>
  <c r="L79" i="1"/>
  <c r="Q79" i="1" l="1"/>
  <c r="U79" i="1"/>
  <c r="V79" i="1"/>
  <c r="R79" i="1"/>
  <c r="T79" i="1"/>
  <c r="P79" i="1"/>
  <c r="O79" i="1"/>
  <c r="J80" i="1"/>
  <c r="K80" i="1"/>
  <c r="L80" i="1"/>
  <c r="M80" i="1"/>
  <c r="V80" i="1" l="1"/>
  <c r="R80" i="1"/>
  <c r="U80" i="1"/>
  <c r="Q80" i="1"/>
  <c r="T80" i="1"/>
  <c r="P80" i="1"/>
  <c r="O80" i="1"/>
  <c r="J81" i="1"/>
  <c r="K81" i="1"/>
  <c r="L81" i="1"/>
  <c r="M81" i="1"/>
  <c r="J82" i="1" l="1"/>
  <c r="L82" i="1"/>
  <c r="K82" i="1"/>
  <c r="M82" i="1"/>
  <c r="V81" i="1"/>
  <c r="V84" i="1" s="1"/>
  <c r="R81" i="1"/>
  <c r="R84" i="1" s="1"/>
  <c r="M84" i="1"/>
  <c r="Q81" i="1"/>
  <c r="Q84" i="1" s="1"/>
  <c r="U81" i="1"/>
  <c r="U84" i="1" s="1"/>
  <c r="L84" i="1"/>
  <c r="T81" i="1"/>
  <c r="T84" i="1" s="1"/>
  <c r="P81" i="1"/>
  <c r="P84" i="1" s="1"/>
  <c r="K84" i="1"/>
  <c r="O81" i="1"/>
  <c r="O84" i="1" s="1"/>
  <c r="J84" i="1"/>
  <c r="V82" i="1" l="1"/>
  <c r="R82" i="1"/>
  <c r="Q82" i="1"/>
  <c r="U82" i="1"/>
  <c r="T82" i="1"/>
  <c r="P82" i="1"/>
  <c r="O82" i="1"/>
  <c r="R86" i="1"/>
  <c r="B37" i="1" l="1"/>
  <c r="S27" i="1" s="1"/>
  <c r="S81" i="1" l="1"/>
  <c r="S58" i="1"/>
  <c r="S26" i="1"/>
  <c r="S57" i="1"/>
  <c r="S29" i="1"/>
  <c r="S72" i="1"/>
  <c r="S56" i="1"/>
  <c r="S40" i="1"/>
  <c r="S24" i="1"/>
  <c r="S54" i="1"/>
  <c r="S77" i="1"/>
  <c r="S45" i="1"/>
  <c r="S71" i="1"/>
  <c r="S55" i="1"/>
  <c r="S39" i="1"/>
  <c r="S23" i="1"/>
  <c r="S82" i="1"/>
  <c r="S49" i="1"/>
  <c r="S68" i="1"/>
  <c r="S36" i="1"/>
  <c r="S69" i="1"/>
  <c r="S74" i="1"/>
  <c r="S42" i="1"/>
  <c r="S73" i="1"/>
  <c r="S41" i="1"/>
  <c r="S80" i="1"/>
  <c r="S64" i="1"/>
  <c r="S48" i="1"/>
  <c r="S32" i="1"/>
  <c r="S70" i="1"/>
  <c r="S38" i="1"/>
  <c r="S61" i="1"/>
  <c r="S79" i="1"/>
  <c r="S63" i="1"/>
  <c r="S47" i="1"/>
  <c r="S31" i="1"/>
  <c r="S50" i="1"/>
  <c r="S25" i="1"/>
  <c r="S52" i="1"/>
  <c r="S78" i="1"/>
  <c r="S46" i="1"/>
  <c r="S33" i="1"/>
  <c r="S67" i="1"/>
  <c r="S51" i="1"/>
  <c r="S35" i="1"/>
  <c r="S22" i="1"/>
  <c r="S66" i="1"/>
  <c r="S34" i="1"/>
  <c r="S65" i="1"/>
  <c r="S37" i="1"/>
  <c r="S76" i="1"/>
  <c r="S60" i="1"/>
  <c r="S44" i="1"/>
  <c r="S28" i="1"/>
  <c r="S62" i="1"/>
  <c r="S30" i="1"/>
  <c r="S53" i="1"/>
  <c r="S75" i="1"/>
  <c r="S59" i="1"/>
  <c r="S43" i="1"/>
  <c r="S84" i="1" l="1"/>
  <c r="V86" i="1" s="1"/>
</calcChain>
</file>

<file path=xl/sharedStrings.xml><?xml version="1.0" encoding="utf-8"?>
<sst xmlns="http://schemas.openxmlformats.org/spreadsheetml/2006/main" count="134" uniqueCount="40">
  <si>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</si>
  <si>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</si>
  <si>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</si>
  <si>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</si>
  <si>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</si>
  <si>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</si>
  <si>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</si>
  <si>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</si>
  <si>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</si>
  <si>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</si>
  <si>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</si>
  <si>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</si>
  <si>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</si>
  <si>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</si>
  <si>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</si>
  <si>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</si>
  <si>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</si>
  <si>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</si>
  <si>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</si>
  <si>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</si>
  <si>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</si>
  <si>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</si>
  <si>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</si>
  <si>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</si>
  <si>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</si>
  <si>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</si>
  <si>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</si>
  <si>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</si>
  <si>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</si>
  <si>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NET BENEFIT</t>
  </si>
  <si>
    <t>NO CORRECTION</t>
  </si>
  <si>
    <t>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</si>
  <si>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</si>
  <si>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</si>
  <si>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</si>
  <si>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</si>
  <si>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</si>
  <si>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Results with half-cycle correction</t>
  </si>
  <si>
    <r>
      <t xml:space="preserve">Results </t>
    </r>
    <r>
      <rPr>
        <b/>
        <sz val="16"/>
        <color rgb="FFFF0000"/>
        <rFont val="Calibri"/>
        <family val="2"/>
        <scheme val="minor"/>
      </rPr>
      <t>without</t>
    </r>
    <r>
      <rPr>
        <b/>
        <sz val="16"/>
        <color theme="1"/>
        <rFont val="Calibri"/>
        <family val="2"/>
        <scheme val="minor"/>
      </rPr>
      <t xml:space="preserve"> half-cycle correction</t>
    </r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</si>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</sst>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.00"/>
    <numFmt numFmtId="169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0" fontId="14" fillId="0" borderId="0" xfId="0" applyFont="1"/>
    <xf numFmtId="0" fontId="16" fillId="0" borderId="0" xfId="0" applyFont="1"/>
    <xf numFmtId="168" fontId="10" fillId="3" borderId="2" xfId="1" applyNumberFormat="1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168" fontId="10" fillId="3" borderId="3" xfId="1" applyNumberFormat="1" applyFont="1" applyFill="1" applyBorder="1" applyAlignment="1">
      <alignment horizontal="center" vertical="center" wrapText="1" readingOrder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10" fillId="4" borderId="3" xfId="1" applyNumberFormat="1" applyFont="1" applyFill="1" applyBorder="1" applyAlignment="1">
      <alignment horizontal="center" vertical="center" wrapText="1" readingOrder="1"/>
    </xf>
    <xf numFmtId="169" fontId="5" fillId="3" borderId="2" xfId="2" applyNumberFormat="1" applyFont="1" applyFill="1" applyBorder="1" applyAlignment="1">
      <alignment horizontal="center" vertical="center" wrapText="1" readingOrder="1"/>
    </xf>
    <xf numFmtId="0" fontId="14" fillId="11" borderId="14" xfId="0" applyFont="1" applyFill="1" applyBorder="1" applyAlignment="1"/>
    <xf numFmtId="0" fontId="14" fillId="0" borderId="14" xfId="0" applyFont="1" applyFill="1" applyBorder="1" applyAlignment="1"/>
    <xf numFmtId="166" fontId="0" fillId="0" borderId="0" xfId="0" applyNumberFormat="1" applyBorder="1"/>
    <xf numFmtId="0" fontId="0" fillId="0" borderId="0" xfId="0" applyNumberFormat="1" applyBorder="1"/>
    <xf numFmtId="0" fontId="5" fillId="3" borderId="2" xfId="0" applyFont="1" applyFill="1" applyBorder="1" applyAlignment="1">
      <alignment horizontal="left" vertical="center" readingOrder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1028403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zoomScaleNormal="100" workbookViewId="0"/>
  </sheetViews>
  <sheetFormatPr defaultRowHeight="15" x14ac:dyDescent="0.25"/>
  <cols>
    <col min="1" max="1" width="22.85546875" customWidth="1"/>
    <col min="2" max="2" width="19.5703125" bestFit="1" customWidth="1"/>
    <col min="3" max="3" width="19.2851562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56" t="s">
        <v>0</v>
      </c>
      <c r="AD2" s="56" t="s">
        <v>1</v>
      </c>
      <c r="AE2" s="56" t="s">
        <v>2</v>
      </c>
      <c r="AF2" s="56" t="s">
        <v>3</v>
      </c>
      <c r="AG2" s="1"/>
      <c r="AU2" s="64" t="s">
        <v>37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53"/>
      <c r="AD3" s="53"/>
      <c r="AE3" s="53"/>
      <c r="AF3" s="53"/>
      <c r="AG3" s="1"/>
    </row>
    <row r="4" spans="1:54" ht="17.25" thickTop="1" thickBot="1" x14ac:dyDescent="0.3">
      <c r="H4" s="1"/>
      <c r="I4" s="4" t="s">
        <v>0</v>
      </c>
      <c r="J4" s="53">
        <f>1-K4-L4-M4</f>
        <v>0.89900000000000002</v>
      </c>
      <c r="K4" s="53">
        <f>p_active_A</f>
        <v>0.09</v>
      </c>
      <c r="L4" s="53">
        <f>p_compl_sil_A</f>
        <v>0.01</v>
      </c>
      <c r="M4" s="53">
        <f>p_dead_sil_A</f>
        <v>1E-3</v>
      </c>
      <c r="N4" s="1"/>
      <c r="AA4" s="1"/>
      <c r="AB4" s="5" t="s">
        <v>1</v>
      </c>
      <c r="AC4" s="54"/>
      <c r="AD4" s="54"/>
      <c r="AE4" s="54"/>
      <c r="AF4" s="54"/>
      <c r="AG4" s="1"/>
      <c r="AV4" s="43"/>
      <c r="AW4" s="44"/>
      <c r="AX4" s="44"/>
      <c r="AY4" s="44"/>
      <c r="AZ4" s="44"/>
      <c r="BA4" s="44"/>
      <c r="BB4" s="45"/>
    </row>
    <row r="5" spans="1:54" ht="17.25" thickTop="1" thickBot="1" x14ac:dyDescent="0.3">
      <c r="H5" s="1"/>
      <c r="I5" s="5" t="s">
        <v>1</v>
      </c>
      <c r="J5" s="54">
        <f>p_success_A</f>
        <v>0.2</v>
      </c>
      <c r="K5" s="54">
        <f>1-J5-L5-M5</f>
        <v>0.65900000000000003</v>
      </c>
      <c r="L5" s="54">
        <f>p_compl_act_A</f>
        <v>0.14000000000000001</v>
      </c>
      <c r="M5" s="54">
        <f>p_dead_act_A</f>
        <v>1E-3</v>
      </c>
      <c r="N5" s="1"/>
      <c r="AA5" s="1"/>
      <c r="AB5" s="6" t="s">
        <v>2</v>
      </c>
      <c r="AC5" s="55"/>
      <c r="AD5" s="55"/>
      <c r="AE5" s="55"/>
      <c r="AF5" s="55"/>
      <c r="AG5" s="1"/>
      <c r="AV5" s="46"/>
      <c r="AW5" s="47"/>
      <c r="AX5" s="47"/>
      <c r="AY5" s="39" t="s">
        <v>16</v>
      </c>
      <c r="AZ5" s="40" t="s">
        <v>19</v>
      </c>
      <c r="BA5" s="42" t="s">
        <v>29</v>
      </c>
      <c r="BB5" s="48"/>
    </row>
    <row r="6" spans="1:54" ht="20.25" thickTop="1" thickBot="1" x14ac:dyDescent="0.35">
      <c r="H6" s="1"/>
      <c r="I6" s="6" t="s">
        <v>2</v>
      </c>
      <c r="J6" s="55">
        <v>0</v>
      </c>
      <c r="K6" s="55">
        <v>0</v>
      </c>
      <c r="L6" s="55">
        <f>1-M6</f>
        <v>0.997</v>
      </c>
      <c r="M6" s="55">
        <f>p_dead_cmp_A</f>
        <v>3.0000000000000001E-3</v>
      </c>
      <c r="N6" s="1"/>
      <c r="AA6" s="1"/>
      <c r="AB6" s="5" t="s">
        <v>3</v>
      </c>
      <c r="AC6" s="54"/>
      <c r="AD6" s="54"/>
      <c r="AE6" s="54"/>
      <c r="AF6" s="54"/>
      <c r="AG6" s="1"/>
      <c r="AV6" s="46"/>
      <c r="AW6" s="41" t="s">
        <v>4</v>
      </c>
      <c r="AX6" s="47"/>
      <c r="AY6" s="49"/>
      <c r="AZ6" s="75"/>
      <c r="BA6" s="49"/>
      <c r="BB6" s="48"/>
    </row>
    <row r="7" spans="1:54" ht="20.25" thickTop="1" thickBot="1" x14ac:dyDescent="0.35">
      <c r="H7" s="1"/>
      <c r="I7" s="5" t="s">
        <v>3</v>
      </c>
      <c r="J7" s="54">
        <v>0</v>
      </c>
      <c r="K7" s="54">
        <v>0</v>
      </c>
      <c r="L7" s="54">
        <v>0</v>
      </c>
      <c r="M7" s="54">
        <v>1</v>
      </c>
      <c r="N7" s="1"/>
      <c r="AA7" s="1"/>
      <c r="AB7" s="1"/>
      <c r="AC7" s="1"/>
      <c r="AD7" s="1"/>
      <c r="AE7" s="1"/>
      <c r="AF7" s="1"/>
      <c r="AG7" s="1"/>
      <c r="AV7" s="46"/>
      <c r="AW7" s="73"/>
      <c r="AX7" s="47"/>
      <c r="AY7" s="49"/>
      <c r="AZ7" s="75"/>
      <c r="BA7" s="49"/>
      <c r="BB7" s="48"/>
    </row>
    <row r="8" spans="1:54" ht="15.75" x14ac:dyDescent="0.25">
      <c r="H8" s="1"/>
      <c r="I8" s="1"/>
      <c r="J8" s="1"/>
      <c r="K8" s="1"/>
      <c r="L8" s="1"/>
      <c r="M8" s="1"/>
      <c r="N8" s="1"/>
      <c r="AV8" s="46"/>
      <c r="AW8" s="47"/>
      <c r="AX8" s="47"/>
      <c r="AY8" s="47"/>
      <c r="AZ8" s="47"/>
      <c r="BA8" s="47"/>
      <c r="BB8" s="48"/>
    </row>
    <row r="9" spans="1:54" ht="16.5" thickBot="1" x14ac:dyDescent="0.3">
      <c r="H9" s="1"/>
      <c r="I9" s="1"/>
      <c r="J9" s="1"/>
      <c r="K9" s="1"/>
      <c r="L9" s="1"/>
      <c r="M9" s="1"/>
      <c r="N9" s="1"/>
      <c r="AV9" s="46"/>
      <c r="AW9" s="47"/>
      <c r="AX9" s="47"/>
      <c r="AY9" s="47"/>
      <c r="AZ9" s="47"/>
      <c r="BA9" s="47"/>
      <c r="BB9" s="48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46"/>
      <c r="AW10" s="74"/>
      <c r="AX10" s="47"/>
      <c r="AY10" s="49"/>
      <c r="AZ10" s="47"/>
      <c r="BA10" s="47"/>
      <c r="BB10" s="48"/>
    </row>
    <row r="11" spans="1:54" ht="15.75" thickTop="1" x14ac:dyDescent="0.25">
      <c r="AV11" s="46"/>
      <c r="AW11" s="47"/>
      <c r="AX11" s="47"/>
      <c r="AY11" s="47"/>
      <c r="AZ11" s="75"/>
      <c r="BA11" s="47"/>
      <c r="BB11" s="48"/>
    </row>
    <row r="12" spans="1:54" ht="15.75" thickBot="1" x14ac:dyDescent="0.3">
      <c r="AV12" s="46"/>
      <c r="AW12" s="47"/>
      <c r="AX12" s="47"/>
      <c r="AY12" s="47"/>
      <c r="AZ12" s="47"/>
      <c r="BA12" s="47"/>
      <c r="BB12" s="48"/>
    </row>
    <row r="13" spans="1:54" ht="20.25" thickTop="1" thickBot="1" x14ac:dyDescent="0.35">
      <c r="AV13" s="46"/>
      <c r="AW13" s="74"/>
      <c r="AX13" s="47"/>
      <c r="AY13" s="76"/>
      <c r="AZ13" s="47"/>
      <c r="BA13" s="47"/>
      <c r="BB13" s="48"/>
    </row>
    <row r="14" spans="1:54" ht="15.75" thickTop="1" x14ac:dyDescent="0.25">
      <c r="AV14" s="46"/>
      <c r="AW14" s="47"/>
      <c r="AX14" s="47"/>
      <c r="AY14" s="47"/>
      <c r="AZ14" s="47"/>
      <c r="BA14" s="47"/>
      <c r="BB14" s="48"/>
    </row>
    <row r="15" spans="1:54" ht="15.75" thickBot="1" x14ac:dyDescent="0.3">
      <c r="AV15" s="50"/>
      <c r="AW15" s="51"/>
      <c r="AX15" s="51"/>
      <c r="AY15" s="51"/>
      <c r="AZ15" s="51"/>
      <c r="BA15" s="51"/>
      <c r="BB15" s="52"/>
    </row>
    <row r="18" spans="1:54" ht="15.75" thickBot="1" x14ac:dyDescent="0.3"/>
    <row r="19" spans="1:54" ht="21.75" thickBot="1" x14ac:dyDescent="0.4">
      <c r="H19" s="85" t="s">
        <v>27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AA19" s="82" t="s">
        <v>26</v>
      </c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4"/>
      <c r="AU19" s="65" t="s">
        <v>38</v>
      </c>
    </row>
    <row r="20" spans="1:54" ht="16.5" thickBot="1" x14ac:dyDescent="0.3">
      <c r="J20" s="91" t="s">
        <v>28</v>
      </c>
      <c r="K20" s="92"/>
      <c r="L20" s="92"/>
      <c r="M20" s="93"/>
      <c r="O20" s="88" t="s">
        <v>16</v>
      </c>
      <c r="P20" s="89"/>
      <c r="Q20" s="89"/>
      <c r="R20" s="90"/>
      <c r="S20" s="94" t="s">
        <v>19</v>
      </c>
      <c r="T20" s="95"/>
      <c r="U20" s="95"/>
      <c r="V20" s="96"/>
      <c r="AC20" s="91" t="s">
        <v>28</v>
      </c>
      <c r="AD20" s="92"/>
      <c r="AE20" s="92"/>
      <c r="AF20" s="93"/>
      <c r="AH20" s="97" t="s">
        <v>16</v>
      </c>
      <c r="AI20" s="98"/>
      <c r="AJ20" s="98"/>
      <c r="AK20" s="99"/>
      <c r="AL20" s="100" t="s">
        <v>19</v>
      </c>
      <c r="AM20" s="101"/>
      <c r="AN20" s="101"/>
      <c r="AO20" s="102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57" t="s">
        <v>0</v>
      </c>
      <c r="K21" s="57" t="s">
        <v>1</v>
      </c>
      <c r="L21" s="57" t="s">
        <v>2</v>
      </c>
      <c r="M21" s="57" t="s">
        <v>3</v>
      </c>
      <c r="N21" s="58" t="s">
        <v>20</v>
      </c>
      <c r="O21" s="59" t="s">
        <v>0</v>
      </c>
      <c r="P21" s="59" t="s">
        <v>1</v>
      </c>
      <c r="Q21" s="59" t="s">
        <v>2</v>
      </c>
      <c r="R21" s="59" t="s">
        <v>3</v>
      </c>
      <c r="S21" s="60" t="s">
        <v>0</v>
      </c>
      <c r="T21" s="60" t="s">
        <v>1</v>
      </c>
      <c r="U21" s="60" t="s">
        <v>2</v>
      </c>
      <c r="V21" s="60" t="s">
        <v>3</v>
      </c>
      <c r="AA21" s="3" t="s">
        <v>17</v>
      </c>
      <c r="AB21" s="3" t="s">
        <v>18</v>
      </c>
      <c r="AC21" s="57" t="s">
        <v>0</v>
      </c>
      <c r="AD21" s="57" t="s">
        <v>1</v>
      </c>
      <c r="AE21" s="57" t="s">
        <v>2</v>
      </c>
      <c r="AF21" s="57" t="s">
        <v>3</v>
      </c>
      <c r="AG21" s="58" t="s">
        <v>20</v>
      </c>
      <c r="AH21" s="59" t="s">
        <v>0</v>
      </c>
      <c r="AI21" s="59" t="s">
        <v>1</v>
      </c>
      <c r="AJ21" s="59" t="s">
        <v>2</v>
      </c>
      <c r="AK21" s="59" t="s">
        <v>3</v>
      </c>
      <c r="AL21" s="60" t="s">
        <v>0</v>
      </c>
      <c r="AM21" s="60" t="s">
        <v>1</v>
      </c>
      <c r="AN21" s="60" t="s">
        <v>2</v>
      </c>
      <c r="AO21" s="60" t="s">
        <v>3</v>
      </c>
      <c r="AV21" s="43"/>
      <c r="AW21" s="44"/>
      <c r="AX21" s="44"/>
      <c r="AY21" s="44"/>
      <c r="AZ21" s="44"/>
      <c r="BA21" s="44"/>
      <c r="BB21" s="45"/>
    </row>
    <row r="22" spans="1:54" ht="17.25" thickTop="1" thickBot="1" x14ac:dyDescent="0.3">
      <c r="A22" s="4" t="s">
        <v>6</v>
      </c>
      <c r="B22" s="33">
        <v>0.09</v>
      </c>
      <c r="C22" s="33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4">
        <v>1</v>
      </c>
      <c r="O22" s="28">
        <f t="shared" ref="O22" si="0">c_sil_A*J22*N22</f>
        <v>0</v>
      </c>
      <c r="P22" s="28">
        <f t="shared" ref="P22" si="1">c_act_A*K22*N22</f>
        <v>122.42955170295855</v>
      </c>
      <c r="Q22" s="28">
        <f t="shared" ref="Q22:Q53" si="2">c_compl_A*L22*N22</f>
        <v>0</v>
      </c>
      <c r="R22" s="28">
        <f t="shared" ref="R22" si="3">c_dead_A*M22*N22</f>
        <v>0</v>
      </c>
      <c r="S22" s="27">
        <f t="shared" ref="S22:S53" si="4">u_sil*J22*N22</f>
        <v>0</v>
      </c>
      <c r="T22" s="27">
        <f t="shared" ref="T22:T53" si="5">u_act*K22*N22</f>
        <v>5.4416666666666669E-2</v>
      </c>
      <c r="U22" s="27">
        <f t="shared" ref="U22:U53" si="6">u_compl*L22*N22</f>
        <v>0</v>
      </c>
      <c r="V22" s="27">
        <f t="shared" ref="V22:V53" si="7">u_dead*M22*N22</f>
        <v>0</v>
      </c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4"/>
      <c r="AH22" s="28"/>
      <c r="AI22" s="28"/>
      <c r="AJ22" s="28"/>
      <c r="AK22" s="28"/>
      <c r="AL22" s="27"/>
      <c r="AM22" s="27"/>
      <c r="AN22" s="27"/>
      <c r="AO22" s="27"/>
      <c r="AV22" s="46"/>
      <c r="AW22" s="47"/>
      <c r="AX22" s="47"/>
      <c r="AY22" s="39" t="s">
        <v>16</v>
      </c>
      <c r="AZ22" s="40" t="s">
        <v>19</v>
      </c>
      <c r="BA22" s="42" t="s">
        <v>29</v>
      </c>
      <c r="BB22" s="48"/>
    </row>
    <row r="23" spans="1:54" ht="20.25" thickTop="1" thickBot="1" x14ac:dyDescent="0.35">
      <c r="A23" s="12" t="s">
        <v>7</v>
      </c>
      <c r="B23" s="34">
        <v>0.2</v>
      </c>
      <c r="C23" s="34">
        <v>0.22</v>
      </c>
      <c r="H23" s="8" t="str">
        <f t="shared" ref="H23:H82" si="8">TEXT((I23-MOD(I23-1,12))/12,"0")&amp;"."&amp;TEXT(MOD(I23-1,12), "00")</f>
        <v>0.01</v>
      </c>
      <c r="I23" s="9">
        <f>1+I22</f>
        <v>2</v>
      </c>
      <c r="J23" s="11">
        <f>J$4*$J22+J$5*$K22+J$6*$L22+J$7*$M22</f>
        <v>0.2</v>
      </c>
      <c r="K23" s="11">
        <f t="shared" ref="K23:M23" si="9">K$4*$J22+K$5*$K22+K$6*$L22+K$7*$M22</f>
        <v>0.65900000000000003</v>
      </c>
      <c r="L23" s="11">
        <f t="shared" si="9"/>
        <v>0.14000000000000001</v>
      </c>
      <c r="M23" s="11">
        <f t="shared" si="9"/>
        <v>1E-3</v>
      </c>
      <c r="N23" s="24">
        <f>N22</f>
        <v>1</v>
      </c>
      <c r="O23" s="28">
        <f t="shared" ref="O23:O81" si="10">c_sil_A*J23*N23</f>
        <v>12.303920393241071</v>
      </c>
      <c r="P23" s="28">
        <f t="shared" ref="P23:P81" si="11">c_act_A*K23*N23</f>
        <v>80.681074572249685</v>
      </c>
      <c r="Q23" s="28">
        <f t="shared" si="2"/>
        <v>55.579529072512415</v>
      </c>
      <c r="R23" s="28">
        <f t="shared" ref="R23:R81" si="12">c_dead_A*M23*N23</f>
        <v>0</v>
      </c>
      <c r="S23" s="27">
        <f t="shared" si="4"/>
        <v>1.3650000000000002E-2</v>
      </c>
      <c r="T23" s="27">
        <f t="shared" si="5"/>
        <v>3.5860583333333335E-2</v>
      </c>
      <c r="U23" s="27">
        <f t="shared" si="6"/>
        <v>-1.5983333333333336E-3</v>
      </c>
      <c r="V23" s="27">
        <f t="shared" si="7"/>
        <v>0</v>
      </c>
      <c r="AA23" s="8" t="str">
        <f t="shared" ref="AA23:AA82" si="13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4"/>
      <c r="AH23" s="28"/>
      <c r="AI23" s="28"/>
      <c r="AJ23" s="28"/>
      <c r="AK23" s="28"/>
      <c r="AL23" s="27"/>
      <c r="AM23" s="27"/>
      <c r="AN23" s="27"/>
      <c r="AO23" s="27"/>
      <c r="AV23" s="46"/>
      <c r="AW23" s="41" t="s">
        <v>4</v>
      </c>
      <c r="AX23" s="47"/>
      <c r="AY23" s="49"/>
      <c r="AZ23" s="75"/>
      <c r="BA23" s="49"/>
      <c r="BB23" s="48"/>
    </row>
    <row r="24" spans="1:54" ht="20.25" thickTop="1" thickBot="1" x14ac:dyDescent="0.35">
      <c r="A24" s="13" t="s">
        <v>8</v>
      </c>
      <c r="B24" s="35">
        <v>0.01</v>
      </c>
      <c r="C24" s="35">
        <v>0.01</v>
      </c>
      <c r="H24" s="8" t="str">
        <f t="shared" si="8"/>
        <v>0.02</v>
      </c>
      <c r="I24" s="9">
        <f t="shared" ref="I24:I82" si="14">1+I23</f>
        <v>3</v>
      </c>
      <c r="J24" s="11">
        <f t="shared" ref="J24:J82" si="15">J$4*$J23+J$5*$K23+J$6*$L23+J$7*$M23</f>
        <v>0.31159999999999999</v>
      </c>
      <c r="K24" s="11">
        <f t="shared" ref="K24:K82" si="16">K$4*$J23+K$5*$K23+K$6*$L23+K$7*$M23</f>
        <v>0.45228100000000004</v>
      </c>
      <c r="L24" s="11">
        <f t="shared" ref="L24:L82" si="17">L$4*$J23+L$5*$K23+L$6*$L23+L$7*$M23</f>
        <v>0.23384000000000002</v>
      </c>
      <c r="M24" s="11">
        <f t="shared" ref="M24:M82" si="18">M$4*$J23+M$5*$K23+M$6*$L23+M$7*$M23</f>
        <v>2.2790000000000002E-3</v>
      </c>
      <c r="N24" s="24">
        <f t="shared" ref="N24:N33" si="19">N23</f>
        <v>1</v>
      </c>
      <c r="O24" s="28">
        <f t="shared" si="10"/>
        <v>19.169507972669585</v>
      </c>
      <c r="P24" s="28">
        <f t="shared" si="11"/>
        <v>55.372560073765797</v>
      </c>
      <c r="Q24" s="28">
        <f t="shared" si="2"/>
        <v>92.833693416545017</v>
      </c>
      <c r="R24" s="28">
        <f t="shared" si="12"/>
        <v>0</v>
      </c>
      <c r="S24" s="27">
        <f t="shared" si="4"/>
        <v>2.1266699999999999E-2</v>
      </c>
      <c r="T24" s="27">
        <f t="shared" si="5"/>
        <v>2.4611624416666669E-2</v>
      </c>
      <c r="U24" s="27">
        <f t="shared" si="6"/>
        <v>-2.6696733333333336E-3</v>
      </c>
      <c r="V24" s="27">
        <f t="shared" si="7"/>
        <v>0</v>
      </c>
      <c r="AA24" s="8" t="str">
        <f t="shared" si="13"/>
        <v>0.02</v>
      </c>
      <c r="AB24" s="9">
        <f t="shared" ref="AB24:AB82" si="20">1+AB23</f>
        <v>3</v>
      </c>
      <c r="AC24" s="11"/>
      <c r="AD24" s="11"/>
      <c r="AE24" s="11"/>
      <c r="AF24" s="11"/>
      <c r="AG24" s="24"/>
      <c r="AH24" s="28"/>
      <c r="AI24" s="28"/>
      <c r="AJ24" s="28"/>
      <c r="AK24" s="28"/>
      <c r="AL24" s="27"/>
      <c r="AM24" s="27"/>
      <c r="AN24" s="27"/>
      <c r="AO24" s="27"/>
      <c r="AV24" s="46"/>
      <c r="AW24" s="73"/>
      <c r="AX24" s="47"/>
      <c r="AY24" s="49"/>
      <c r="AZ24" s="75"/>
      <c r="BA24" s="49"/>
      <c r="BB24" s="48"/>
    </row>
    <row r="25" spans="1:54" ht="16.5" thickBot="1" x14ac:dyDescent="0.3">
      <c r="A25" s="14" t="s">
        <v>9</v>
      </c>
      <c r="B25" s="36">
        <v>0.14000000000000001</v>
      </c>
      <c r="C25" s="36">
        <v>0.1</v>
      </c>
      <c r="H25" s="8" t="str">
        <f t="shared" si="8"/>
        <v>0.03</v>
      </c>
      <c r="I25" s="9">
        <f t="shared" si="14"/>
        <v>4</v>
      </c>
      <c r="J25" s="11">
        <f t="shared" si="15"/>
        <v>0.37058460000000004</v>
      </c>
      <c r="K25" s="11">
        <f t="shared" si="16"/>
        <v>0.32609717900000007</v>
      </c>
      <c r="L25" s="11">
        <f t="shared" si="17"/>
        <v>0.29957381999999999</v>
      </c>
      <c r="M25" s="11">
        <f t="shared" si="18"/>
        <v>3.7444010000000005E-3</v>
      </c>
      <c r="N25" s="24">
        <f t="shared" si="19"/>
        <v>1</v>
      </c>
      <c r="O25" s="28">
        <f t="shared" si="10"/>
        <v>22.798217086805426</v>
      </c>
      <c r="P25" s="28">
        <f t="shared" si="11"/>
        <v>39.92393143656944</v>
      </c>
      <c r="Q25" s="28">
        <f t="shared" si="2"/>
        <v>118.92979884323999</v>
      </c>
      <c r="R25" s="28">
        <f t="shared" si="12"/>
        <v>0</v>
      </c>
      <c r="S25" s="27">
        <f t="shared" si="4"/>
        <v>2.5292398950000006E-2</v>
      </c>
      <c r="T25" s="27">
        <f t="shared" si="5"/>
        <v>1.7745121490583337E-2</v>
      </c>
      <c r="U25" s="27">
        <f t="shared" si="6"/>
        <v>-3.420134445E-3</v>
      </c>
      <c r="V25" s="27">
        <f t="shared" si="7"/>
        <v>0</v>
      </c>
      <c r="AA25" s="8" t="str">
        <f t="shared" si="13"/>
        <v>0.03</v>
      </c>
      <c r="AB25" s="9">
        <f t="shared" si="20"/>
        <v>4</v>
      </c>
      <c r="AC25" s="11"/>
      <c r="AD25" s="11"/>
      <c r="AE25" s="11"/>
      <c r="AF25" s="11"/>
      <c r="AG25" s="24"/>
      <c r="AH25" s="28"/>
      <c r="AI25" s="28"/>
      <c r="AJ25" s="28"/>
      <c r="AK25" s="28"/>
      <c r="AL25" s="27"/>
      <c r="AM25" s="27"/>
      <c r="AN25" s="27"/>
      <c r="AO25" s="27"/>
      <c r="AV25" s="46"/>
      <c r="AW25" s="47"/>
      <c r="AX25" s="47"/>
      <c r="AY25" s="47"/>
      <c r="AZ25" s="47"/>
      <c r="BA25" s="47"/>
      <c r="BB25" s="48"/>
    </row>
    <row r="26" spans="1:54" ht="16.5" thickBot="1" x14ac:dyDescent="0.3">
      <c r="A26" s="15" t="s">
        <v>10</v>
      </c>
      <c r="B26" s="37">
        <v>1E-3</v>
      </c>
      <c r="C26" s="37">
        <v>1E-3</v>
      </c>
      <c r="H26" s="8" t="str">
        <f t="shared" si="8"/>
        <v>0.04</v>
      </c>
      <c r="I26" s="9">
        <f t="shared" si="14"/>
        <v>5</v>
      </c>
      <c r="J26" s="11">
        <f t="shared" si="15"/>
        <v>0.39837499120000003</v>
      </c>
      <c r="K26" s="11">
        <f t="shared" si="16"/>
        <v>0.24825065496100007</v>
      </c>
      <c r="L26" s="11">
        <f t="shared" si="17"/>
        <v>0.34803454960000002</v>
      </c>
      <c r="M26" s="11">
        <f t="shared" si="18"/>
        <v>5.3398042390000004E-3</v>
      </c>
      <c r="N26" s="24">
        <f t="shared" si="19"/>
        <v>1</v>
      </c>
      <c r="O26" s="28">
        <f t="shared" si="10"/>
        <v>24.50787089191456</v>
      </c>
      <c r="P26" s="28">
        <f t="shared" si="11"/>
        <v>30.39321639684108</v>
      </c>
      <c r="Q26" s="28">
        <f t="shared" si="2"/>
        <v>138.16854548379973</v>
      </c>
      <c r="R26" s="28">
        <f t="shared" si="12"/>
        <v>0</v>
      </c>
      <c r="S26" s="27">
        <f t="shared" si="4"/>
        <v>2.7189093149400004E-2</v>
      </c>
      <c r="T26" s="27">
        <f t="shared" si="5"/>
        <v>1.3508973140794422E-2</v>
      </c>
      <c r="U26" s="27">
        <f t="shared" si="6"/>
        <v>-3.9733944412666672E-3</v>
      </c>
      <c r="V26" s="27">
        <f t="shared" si="7"/>
        <v>0</v>
      </c>
      <c r="AA26" s="8" t="str">
        <f t="shared" si="13"/>
        <v>0.04</v>
      </c>
      <c r="AB26" s="9">
        <f t="shared" si="20"/>
        <v>5</v>
      </c>
      <c r="AC26" s="11"/>
      <c r="AD26" s="11"/>
      <c r="AE26" s="11"/>
      <c r="AF26" s="11"/>
      <c r="AG26" s="24"/>
      <c r="AH26" s="28"/>
      <c r="AI26" s="28"/>
      <c r="AJ26" s="28"/>
      <c r="AK26" s="28"/>
      <c r="AL26" s="27"/>
      <c r="AM26" s="27"/>
      <c r="AN26" s="27"/>
      <c r="AO26" s="27"/>
      <c r="AV26" s="46"/>
      <c r="AW26" s="47"/>
      <c r="AX26" s="47"/>
      <c r="AY26" s="47"/>
      <c r="AZ26" s="47"/>
      <c r="BA26" s="47"/>
      <c r="BB26" s="48"/>
    </row>
    <row r="27" spans="1:54" ht="20.25" thickTop="1" thickBot="1" x14ac:dyDescent="0.35">
      <c r="A27" s="16" t="s">
        <v>11</v>
      </c>
      <c r="B27" s="38">
        <v>1E-3</v>
      </c>
      <c r="C27" s="38">
        <v>1E-3</v>
      </c>
      <c r="H27" s="8" t="str">
        <f t="shared" si="8"/>
        <v>0.05</v>
      </c>
      <c r="I27" s="9">
        <f t="shared" si="14"/>
        <v>6</v>
      </c>
      <c r="J27" s="11">
        <f t="shared" si="15"/>
        <v>0.40778924808100003</v>
      </c>
      <c r="K27" s="11">
        <f t="shared" si="16"/>
        <v>0.19945093082729906</v>
      </c>
      <c r="L27" s="11">
        <f t="shared" si="17"/>
        <v>0.38572928755774005</v>
      </c>
      <c r="M27" s="11">
        <f t="shared" si="18"/>
        <v>7.0305335339610007E-3</v>
      </c>
      <c r="N27" s="24">
        <f t="shared" si="19"/>
        <v>1</v>
      </c>
      <c r="O27" s="28">
        <f t="shared" si="10"/>
        <v>25.087032228041291</v>
      </c>
      <c r="P27" s="28">
        <f t="shared" si="11"/>
        <v>24.418688047924018</v>
      </c>
      <c r="Q27" s="28">
        <f t="shared" si="2"/>
        <v>153.13322965667794</v>
      </c>
      <c r="R27" s="28">
        <f t="shared" si="12"/>
        <v>0</v>
      </c>
      <c r="S27" s="27">
        <f t="shared" si="4"/>
        <v>2.7831616181528254E-2</v>
      </c>
      <c r="T27" s="27">
        <f t="shared" si="5"/>
        <v>1.0853454819185523E-2</v>
      </c>
      <c r="U27" s="27">
        <f t="shared" si="6"/>
        <v>-4.4037426996175327E-3</v>
      </c>
      <c r="V27" s="27">
        <f t="shared" si="7"/>
        <v>0</v>
      </c>
      <c r="AA27" s="8" t="str">
        <f t="shared" si="13"/>
        <v>0.05</v>
      </c>
      <c r="AB27" s="9">
        <f t="shared" si="20"/>
        <v>6</v>
      </c>
      <c r="AC27" s="11"/>
      <c r="AD27" s="11"/>
      <c r="AE27" s="11"/>
      <c r="AF27" s="11"/>
      <c r="AG27" s="24"/>
      <c r="AH27" s="28"/>
      <c r="AI27" s="28"/>
      <c r="AJ27" s="28"/>
      <c r="AK27" s="28"/>
      <c r="AL27" s="27"/>
      <c r="AM27" s="27"/>
      <c r="AN27" s="27"/>
      <c r="AO27" s="27"/>
      <c r="AV27" s="46"/>
      <c r="AW27" s="74"/>
      <c r="AX27" s="47"/>
      <c r="AY27" s="49"/>
      <c r="AZ27" s="47"/>
      <c r="BA27" s="47"/>
      <c r="BB27" s="48"/>
    </row>
    <row r="28" spans="1:54" ht="16.5" thickBot="1" x14ac:dyDescent="0.3">
      <c r="A28" s="15" t="s">
        <v>12</v>
      </c>
      <c r="B28" s="37">
        <v>3.0000000000000001E-3</v>
      </c>
      <c r="C28" s="37">
        <v>3.0000000000000001E-3</v>
      </c>
      <c r="H28" s="8" t="str">
        <f t="shared" si="8"/>
        <v>0.06</v>
      </c>
      <c r="I28" s="9">
        <f t="shared" si="14"/>
        <v>7</v>
      </c>
      <c r="J28" s="11">
        <f t="shared" si="15"/>
        <v>0.40649272019027882</v>
      </c>
      <c r="K28" s="11">
        <f t="shared" si="16"/>
        <v>0.16813919574248007</v>
      </c>
      <c r="L28" s="11">
        <f t="shared" si="17"/>
        <v>0.4165731224916987</v>
      </c>
      <c r="M28" s="11">
        <f t="shared" si="18"/>
        <v>8.7949615755425203E-3</v>
      </c>
      <c r="N28" s="24">
        <f t="shared" si="19"/>
        <v>1</v>
      </c>
      <c r="O28" s="28">
        <f t="shared" si="10"/>
        <v>25.007270348266037</v>
      </c>
      <c r="P28" s="28">
        <f t="shared" si="11"/>
        <v>20.585206358447831</v>
      </c>
      <c r="Q28" s="28">
        <f t="shared" si="2"/>
        <v>165.37812837396172</v>
      </c>
      <c r="R28" s="28">
        <f t="shared" si="12"/>
        <v>0</v>
      </c>
      <c r="S28" s="27">
        <f t="shared" si="4"/>
        <v>2.7743128152986532E-2</v>
      </c>
      <c r="T28" s="27">
        <f t="shared" si="5"/>
        <v>9.1495745683199577E-3</v>
      </c>
      <c r="U28" s="27">
        <f t="shared" si="6"/>
        <v>-4.7558764817802269E-3</v>
      </c>
      <c r="V28" s="27">
        <f t="shared" si="7"/>
        <v>0</v>
      </c>
      <c r="AA28" s="8" t="str">
        <f t="shared" si="13"/>
        <v>0.06</v>
      </c>
      <c r="AB28" s="9">
        <f t="shared" si="20"/>
        <v>7</v>
      </c>
      <c r="AC28" s="11"/>
      <c r="AD28" s="11"/>
      <c r="AE28" s="11"/>
      <c r="AF28" s="11"/>
      <c r="AG28" s="24"/>
      <c r="AH28" s="28"/>
      <c r="AI28" s="28"/>
      <c r="AJ28" s="28"/>
      <c r="AK28" s="28"/>
      <c r="AL28" s="27"/>
      <c r="AM28" s="27"/>
      <c r="AN28" s="27"/>
      <c r="AO28" s="27"/>
      <c r="AV28" s="46"/>
      <c r="AW28" s="47"/>
      <c r="AX28" s="47"/>
      <c r="AY28" s="47"/>
      <c r="AZ28" s="75"/>
      <c r="BA28" s="47"/>
      <c r="BB28" s="48"/>
    </row>
    <row r="29" spans="1:54" ht="16.5" thickBot="1" x14ac:dyDescent="0.3">
      <c r="A29" s="1"/>
      <c r="B29" s="1"/>
      <c r="C29" s="1"/>
      <c r="H29" s="8" t="str">
        <f t="shared" si="8"/>
        <v>0.07</v>
      </c>
      <c r="I29" s="9">
        <f t="shared" si="14"/>
        <v>8</v>
      </c>
      <c r="J29" s="11">
        <f t="shared" si="15"/>
        <v>0.39906479459955668</v>
      </c>
      <c r="K29" s="11">
        <f t="shared" si="16"/>
        <v>0.14738807481141947</v>
      </c>
      <c r="L29" s="11">
        <f t="shared" si="17"/>
        <v>0.44292781773007361</v>
      </c>
      <c r="M29" s="11">
        <f t="shared" si="18"/>
        <v>1.0619312858950375E-2</v>
      </c>
      <c r="N29" s="24">
        <f t="shared" si="19"/>
        <v>1</v>
      </c>
      <c r="O29" s="28">
        <f t="shared" si="10"/>
        <v>24.550307322490223</v>
      </c>
      <c r="P29" s="28">
        <f t="shared" si="11"/>
        <v>18.044655925524204</v>
      </c>
      <c r="Q29" s="28">
        <f t="shared" si="2"/>
        <v>175.84085373252216</v>
      </c>
      <c r="R29" s="28">
        <f t="shared" si="12"/>
        <v>0</v>
      </c>
      <c r="S29" s="27">
        <f t="shared" si="4"/>
        <v>2.7236172231419744E-2</v>
      </c>
      <c r="T29" s="27">
        <f t="shared" si="5"/>
        <v>8.0203677376547433E-3</v>
      </c>
      <c r="U29" s="27">
        <f t="shared" si="6"/>
        <v>-5.0567592524183406E-3</v>
      </c>
      <c r="V29" s="27">
        <f t="shared" si="7"/>
        <v>0</v>
      </c>
      <c r="AA29" s="8" t="str">
        <f t="shared" si="13"/>
        <v>0.07</v>
      </c>
      <c r="AB29" s="9">
        <f t="shared" si="20"/>
        <v>8</v>
      </c>
      <c r="AC29" s="11"/>
      <c r="AD29" s="11"/>
      <c r="AE29" s="11"/>
      <c r="AF29" s="11"/>
      <c r="AG29" s="24"/>
      <c r="AH29" s="28"/>
      <c r="AI29" s="28"/>
      <c r="AJ29" s="28"/>
      <c r="AK29" s="28"/>
      <c r="AL29" s="27"/>
      <c r="AM29" s="27"/>
      <c r="AN29" s="27"/>
      <c r="AO29" s="27"/>
      <c r="AV29" s="46"/>
      <c r="AW29" s="47"/>
      <c r="AX29" s="47"/>
      <c r="AY29" s="47"/>
      <c r="AZ29" s="47"/>
      <c r="BA29" s="47"/>
      <c r="BB29" s="48"/>
    </row>
    <row r="30" spans="1:54" ht="20.25" thickTop="1" thickBot="1" x14ac:dyDescent="0.35">
      <c r="A30" s="25" t="s">
        <v>16</v>
      </c>
      <c r="B30" s="25" t="s">
        <v>4</v>
      </c>
      <c r="C30" s="25" t="s">
        <v>5</v>
      </c>
      <c r="H30" s="8" t="str">
        <f t="shared" si="8"/>
        <v>0.08</v>
      </c>
      <c r="I30" s="9">
        <f t="shared" si="14"/>
        <v>9</v>
      </c>
      <c r="J30" s="11">
        <f t="shared" si="15"/>
        <v>0.38823686530728535</v>
      </c>
      <c r="K30" s="11">
        <f t="shared" si="16"/>
        <v>0.13304457281468554</v>
      </c>
      <c r="L30" s="11">
        <f t="shared" si="17"/>
        <v>0.46622401269647773</v>
      </c>
      <c r="M30" s="11">
        <f t="shared" si="18"/>
        <v>1.2494549181551571E-2</v>
      </c>
      <c r="N30" s="24">
        <f t="shared" si="19"/>
        <v>1</v>
      </c>
      <c r="O30" s="28">
        <f t="shared" si="10"/>
        <v>23.884177422311474</v>
      </c>
      <c r="P30" s="28">
        <f t="shared" si="11"/>
        <v>16.288587406213576</v>
      </c>
      <c r="Q30" s="28">
        <f t="shared" si="2"/>
        <v>185.08936477119485</v>
      </c>
      <c r="R30" s="28">
        <f t="shared" si="12"/>
        <v>0</v>
      </c>
      <c r="S30" s="27">
        <f t="shared" si="4"/>
        <v>2.6497166057222226E-2</v>
      </c>
      <c r="T30" s="27">
        <f t="shared" si="5"/>
        <v>7.2398421706658051E-3</v>
      </c>
      <c r="U30" s="27">
        <f t="shared" si="6"/>
        <v>-5.3227241449514545E-3</v>
      </c>
      <c r="V30" s="27">
        <f t="shared" si="7"/>
        <v>0</v>
      </c>
      <c r="AA30" s="8" t="str">
        <f t="shared" si="13"/>
        <v>0.08</v>
      </c>
      <c r="AB30" s="9">
        <f t="shared" si="20"/>
        <v>9</v>
      </c>
      <c r="AC30" s="11"/>
      <c r="AD30" s="11"/>
      <c r="AE30" s="11"/>
      <c r="AF30" s="11"/>
      <c r="AG30" s="24"/>
      <c r="AH30" s="28"/>
      <c r="AI30" s="28"/>
      <c r="AJ30" s="28"/>
      <c r="AK30" s="28"/>
      <c r="AL30" s="27"/>
      <c r="AM30" s="27"/>
      <c r="AN30" s="27"/>
      <c r="AO30" s="27"/>
      <c r="AV30" s="46"/>
      <c r="AW30" s="74"/>
      <c r="AX30" s="47"/>
      <c r="AY30" s="76"/>
      <c r="AZ30" s="47"/>
      <c r="BA30" s="47"/>
      <c r="BB30" s="48"/>
    </row>
    <row r="31" spans="1:54" ht="17.25" thickTop="1" thickBot="1" x14ac:dyDescent="0.3">
      <c r="A31" s="17" t="s">
        <v>0</v>
      </c>
      <c r="B31" s="66">
        <v>61.51960196620535</v>
      </c>
      <c r="C31" s="66">
        <v>423.51960196620536</v>
      </c>
      <c r="H31" s="8" t="str">
        <f t="shared" si="8"/>
        <v>0.09</v>
      </c>
      <c r="I31" s="9">
        <f t="shared" si="14"/>
        <v>10</v>
      </c>
      <c r="J31" s="11">
        <f t="shared" si="15"/>
        <v>0.37563385647418668</v>
      </c>
      <c r="K31" s="11">
        <f t="shared" si="16"/>
        <v>0.12261769136253345</v>
      </c>
      <c r="L31" s="11">
        <f t="shared" si="17"/>
        <v>0.48733394950551717</v>
      </c>
      <c r="M31" s="11">
        <f t="shared" si="18"/>
        <v>1.4414502657762975E-2</v>
      </c>
      <c r="N31" s="24">
        <f t="shared" si="19"/>
        <v>1</v>
      </c>
      <c r="O31" s="28">
        <f t="shared" si="10"/>
        <v>23.108845335322673</v>
      </c>
      <c r="P31" s="28">
        <f t="shared" si="11"/>
        <v>15.012028984366703</v>
      </c>
      <c r="Q31" s="28">
        <f t="shared" si="2"/>
        <v>193.46993867545848</v>
      </c>
      <c r="R31" s="28">
        <f t="shared" si="12"/>
        <v>0</v>
      </c>
      <c r="S31" s="27">
        <f t="shared" si="4"/>
        <v>2.5637010704363243E-2</v>
      </c>
      <c r="T31" s="27">
        <f t="shared" si="5"/>
        <v>6.6724460383111956E-3</v>
      </c>
      <c r="U31" s="27">
        <f t="shared" si="6"/>
        <v>-5.5637292568546546E-3</v>
      </c>
      <c r="V31" s="27">
        <f t="shared" si="7"/>
        <v>0</v>
      </c>
      <c r="AA31" s="8" t="str">
        <f t="shared" si="13"/>
        <v>0.09</v>
      </c>
      <c r="AB31" s="9">
        <f t="shared" si="20"/>
        <v>10</v>
      </c>
      <c r="AC31" s="11"/>
      <c r="AD31" s="11"/>
      <c r="AE31" s="11"/>
      <c r="AF31" s="11"/>
      <c r="AG31" s="24"/>
      <c r="AH31" s="28"/>
      <c r="AI31" s="28"/>
      <c r="AJ31" s="28"/>
      <c r="AK31" s="28"/>
      <c r="AL31" s="27"/>
      <c r="AM31" s="27"/>
      <c r="AN31" s="27"/>
      <c r="AO31" s="27"/>
      <c r="AV31" s="46"/>
      <c r="AW31" s="47"/>
      <c r="AX31" s="47"/>
      <c r="AY31" s="47"/>
      <c r="AZ31" s="47"/>
      <c r="BA31" s="47"/>
      <c r="BB31" s="48"/>
    </row>
    <row r="32" spans="1:54" ht="16.5" thickBot="1" x14ac:dyDescent="0.3">
      <c r="A32" s="18" t="s">
        <v>1</v>
      </c>
      <c r="B32" s="67">
        <v>122.42955170295855</v>
      </c>
      <c r="C32" s="67">
        <v>484.42955170295852</v>
      </c>
      <c r="H32" s="8" t="str">
        <f t="shared" si="8"/>
        <v>0.10</v>
      </c>
      <c r="I32" s="9">
        <f t="shared" si="14"/>
        <v>11</v>
      </c>
      <c r="J32" s="11">
        <f t="shared" si="15"/>
        <v>0.36221837524280054</v>
      </c>
      <c r="K32" s="11">
        <f t="shared" si="16"/>
        <v>0.11461210569058634</v>
      </c>
      <c r="L32" s="11">
        <f t="shared" si="17"/>
        <v>0.50679476301249715</v>
      </c>
      <c r="M32" s="11">
        <f t="shared" si="18"/>
        <v>1.6374756054116247E-2</v>
      </c>
      <c r="N32" s="24">
        <f t="shared" si="19"/>
        <v>1</v>
      </c>
      <c r="O32" s="28">
        <f t="shared" si="10"/>
        <v>22.283530269782698</v>
      </c>
      <c r="P32" s="28">
        <f t="shared" si="11"/>
        <v>14.031908719430591</v>
      </c>
      <c r="Q32" s="28">
        <f t="shared" si="2"/>
        <v>201.1958161760723</v>
      </c>
      <c r="R32" s="28">
        <f t="shared" si="12"/>
        <v>0</v>
      </c>
      <c r="S32" s="27">
        <f t="shared" si="4"/>
        <v>2.472140411032114E-2</v>
      </c>
      <c r="T32" s="27">
        <f t="shared" si="5"/>
        <v>6.2368087513294075E-3</v>
      </c>
      <c r="U32" s="27">
        <f t="shared" si="6"/>
        <v>-5.7859068777260094E-3</v>
      </c>
      <c r="V32" s="27">
        <f t="shared" si="7"/>
        <v>0</v>
      </c>
      <c r="AA32" s="8" t="str">
        <f t="shared" si="13"/>
        <v>0.10</v>
      </c>
      <c r="AB32" s="9">
        <f t="shared" si="20"/>
        <v>11</v>
      </c>
      <c r="AC32" s="11"/>
      <c r="AD32" s="11"/>
      <c r="AE32" s="11"/>
      <c r="AF32" s="11"/>
      <c r="AG32" s="24"/>
      <c r="AH32" s="28"/>
      <c r="AI32" s="28"/>
      <c r="AJ32" s="28"/>
      <c r="AK32" s="28"/>
      <c r="AL32" s="27"/>
      <c r="AM32" s="27"/>
      <c r="AN32" s="27"/>
      <c r="AO32" s="27"/>
      <c r="AV32" s="50"/>
      <c r="AW32" s="51"/>
      <c r="AX32" s="51"/>
      <c r="AY32" s="51"/>
      <c r="AZ32" s="51"/>
      <c r="BA32" s="51"/>
      <c r="BB32" s="52"/>
    </row>
    <row r="33" spans="1:41" ht="16.5" thickBot="1" x14ac:dyDescent="0.3">
      <c r="A33" s="19" t="s">
        <v>2</v>
      </c>
      <c r="B33" s="68">
        <v>396.99663623223148</v>
      </c>
      <c r="C33" s="68">
        <v>396.99663623223148</v>
      </c>
      <c r="H33" s="8" t="str">
        <f t="shared" si="8"/>
        <v>0.11</v>
      </c>
      <c r="I33" s="9">
        <f t="shared" si="14"/>
        <v>12</v>
      </c>
      <c r="J33" s="11">
        <f t="shared" si="15"/>
        <v>0.34855674048139496</v>
      </c>
      <c r="K33" s="11">
        <f t="shared" si="16"/>
        <v>0.10812903142194845</v>
      </c>
      <c r="L33" s="11">
        <f t="shared" si="17"/>
        <v>0.52494225727256982</v>
      </c>
      <c r="M33" s="11">
        <f t="shared" si="18"/>
        <v>1.8371970824087126E-2</v>
      </c>
      <c r="N33" s="24">
        <f t="shared" si="19"/>
        <v>1</v>
      </c>
      <c r="O33" s="28">
        <f t="shared" si="10"/>
        <v>21.443071937053354</v>
      </c>
      <c r="P33" s="28">
        <f t="shared" si="11"/>
        <v>13.238188843064266</v>
      </c>
      <c r="Q33" s="28">
        <f t="shared" si="2"/>
        <v>208.40031035336489</v>
      </c>
      <c r="R33" s="28">
        <f t="shared" si="12"/>
        <v>0</v>
      </c>
      <c r="S33" s="27">
        <f t="shared" si="4"/>
        <v>2.3788997537855208E-2</v>
      </c>
      <c r="T33" s="27">
        <f t="shared" si="5"/>
        <v>5.8840214598776946E-3</v>
      </c>
      <c r="U33" s="27">
        <f t="shared" si="6"/>
        <v>-5.993090770528506E-3</v>
      </c>
      <c r="V33" s="27">
        <f t="shared" si="7"/>
        <v>0</v>
      </c>
      <c r="AA33" s="8" t="str">
        <f t="shared" si="13"/>
        <v>0.11</v>
      </c>
      <c r="AB33" s="9">
        <f t="shared" si="20"/>
        <v>12</v>
      </c>
      <c r="AC33" s="11"/>
      <c r="AD33" s="11"/>
      <c r="AE33" s="11"/>
      <c r="AF33" s="11"/>
      <c r="AG33" s="24"/>
      <c r="AH33" s="28"/>
      <c r="AI33" s="28"/>
      <c r="AJ33" s="28"/>
      <c r="AK33" s="28"/>
      <c r="AL33" s="27"/>
      <c r="AM33" s="27"/>
      <c r="AN33" s="27"/>
      <c r="AO33" s="27"/>
    </row>
    <row r="34" spans="1:41" ht="16.5" thickBot="1" x14ac:dyDescent="0.3">
      <c r="A34" s="18" t="s">
        <v>3</v>
      </c>
      <c r="B34" s="67">
        <v>0</v>
      </c>
      <c r="C34" s="67">
        <v>0</v>
      </c>
      <c r="H34" s="8" t="str">
        <f t="shared" si="8"/>
        <v>1.00</v>
      </c>
      <c r="I34" s="9">
        <f t="shared" si="14"/>
        <v>13</v>
      </c>
      <c r="J34" s="11">
        <f t="shared" si="15"/>
        <v>0.33497831597716377</v>
      </c>
      <c r="K34" s="11">
        <f t="shared" si="16"/>
        <v>0.10262713835038959</v>
      </c>
      <c r="L34" s="11">
        <f t="shared" si="17"/>
        <v>0.54199106230463878</v>
      </c>
      <c r="M34" s="11">
        <f t="shared" si="18"/>
        <v>2.040348336780818E-2</v>
      </c>
      <c r="N34" s="24">
        <f t="shared" ref="N34:N65" si="21">N22/(1+disc)</f>
        <v>0.96618357487922713</v>
      </c>
      <c r="O34" s="28">
        <f t="shared" si="10"/>
        <v>19.910852817608582</v>
      </c>
      <c r="P34" s="28">
        <f t="shared" si="11"/>
        <v>12.139704870334011</v>
      </c>
      <c r="Q34" s="28">
        <f t="shared" si="2"/>
        <v>207.89239478538687</v>
      </c>
      <c r="R34" s="28">
        <f t="shared" si="12"/>
        <v>0</v>
      </c>
      <c r="S34" s="27">
        <f t="shared" si="4"/>
        <v>2.208914982168254E-2</v>
      </c>
      <c r="T34" s="27">
        <f t="shared" si="5"/>
        <v>5.3957746652821582E-3</v>
      </c>
      <c r="U34" s="27">
        <f t="shared" si="6"/>
        <v>-5.9784843426518132E-3</v>
      </c>
      <c r="V34" s="27">
        <f t="shared" si="7"/>
        <v>0</v>
      </c>
      <c r="AA34" s="8" t="str">
        <f t="shared" si="13"/>
        <v>1.00</v>
      </c>
      <c r="AB34" s="9">
        <f t="shared" si="20"/>
        <v>13</v>
      </c>
      <c r="AC34" s="11"/>
      <c r="AD34" s="11"/>
      <c r="AE34" s="11"/>
      <c r="AF34" s="11"/>
      <c r="AG34" s="24"/>
      <c r="AH34" s="28"/>
      <c r="AI34" s="28"/>
      <c r="AJ34" s="28"/>
      <c r="AK34" s="28"/>
      <c r="AL34" s="27"/>
      <c r="AM34" s="27"/>
      <c r="AN34" s="27"/>
      <c r="AO34" s="27"/>
    </row>
    <row r="35" spans="1:41" ht="15.75" thickBot="1" x14ac:dyDescent="0.3">
      <c r="H35" s="8" t="str">
        <f t="shared" si="8"/>
        <v>1.01</v>
      </c>
      <c r="I35" s="9">
        <f t="shared" si="14"/>
        <v>14</v>
      </c>
      <c r="J35" s="11">
        <f t="shared" si="15"/>
        <v>0.32167093373354816</v>
      </c>
      <c r="K35" s="11">
        <f t="shared" si="16"/>
        <v>9.7779332610851477E-2</v>
      </c>
      <c r="L35" s="11">
        <f t="shared" si="17"/>
        <v>0.55808267164655101</v>
      </c>
      <c r="M35" s="11">
        <f t="shared" si="18"/>
        <v>2.2467062009049649E-2</v>
      </c>
      <c r="N35" s="24">
        <f t="shared" si="21"/>
        <v>0.96618357487922713</v>
      </c>
      <c r="O35" s="28">
        <f t="shared" si="10"/>
        <v>19.119872277667152</v>
      </c>
      <c r="P35" s="28">
        <f t="shared" si="11"/>
        <v>11.566260731749781</v>
      </c>
      <c r="Q35" s="28">
        <f t="shared" si="2"/>
        <v>214.06467959727314</v>
      </c>
      <c r="R35" s="28">
        <f t="shared" si="12"/>
        <v>0</v>
      </c>
      <c r="S35" s="27">
        <f t="shared" si="4"/>
        <v>2.1211634036052817E-2</v>
      </c>
      <c r="T35" s="27">
        <f t="shared" si="5"/>
        <v>5.1408940575592612E-3</v>
      </c>
      <c r="U35" s="27">
        <f t="shared" si="6"/>
        <v>-6.1559843812864327E-3</v>
      </c>
      <c r="V35" s="27">
        <f t="shared" si="7"/>
        <v>0</v>
      </c>
      <c r="AA35" s="8" t="str">
        <f t="shared" si="13"/>
        <v>1.01</v>
      </c>
      <c r="AB35" s="9">
        <f t="shared" si="20"/>
        <v>14</v>
      </c>
      <c r="AC35" s="11"/>
      <c r="AD35" s="11"/>
      <c r="AE35" s="11"/>
      <c r="AF35" s="11"/>
      <c r="AG35" s="24"/>
      <c r="AH35" s="28"/>
      <c r="AI35" s="28"/>
      <c r="AJ35" s="28"/>
      <c r="AK35" s="28"/>
      <c r="AL35" s="27"/>
      <c r="AM35" s="27"/>
      <c r="AN35" s="27"/>
      <c r="AO35" s="27"/>
    </row>
    <row r="36" spans="1:41" ht="32.25" thickBot="1" x14ac:dyDescent="0.3">
      <c r="A36" s="26" t="s">
        <v>32</v>
      </c>
      <c r="B36" s="26" t="s">
        <v>33</v>
      </c>
      <c r="C36" s="26" t="s">
        <v>34</v>
      </c>
      <c r="H36" s="8" t="str">
        <f t="shared" si="8"/>
        <v>1.02</v>
      </c>
      <c r="I36" s="9">
        <f t="shared" si="14"/>
        <v>15</v>
      </c>
      <c r="J36" s="11">
        <f t="shared" si="15"/>
        <v>0.30873803594863009</v>
      </c>
      <c r="K36" s="11">
        <f t="shared" si="16"/>
        <v>9.338696422657046E-2</v>
      </c>
      <c r="L36" s="11">
        <f t="shared" si="17"/>
        <v>0.57331423953446603</v>
      </c>
      <c r="M36" s="11">
        <f t="shared" si="18"/>
        <v>2.4560760290333702E-2</v>
      </c>
      <c r="N36" s="24">
        <f t="shared" si="21"/>
        <v>0.96618357487922713</v>
      </c>
      <c r="O36" s="28">
        <f t="shared" si="10"/>
        <v>18.351150805205531</v>
      </c>
      <c r="P36" s="28">
        <f t="shared" si="11"/>
        <v>11.046690014646618</v>
      </c>
      <c r="Q36" s="28">
        <f t="shared" si="2"/>
        <v>219.90707690746169</v>
      </c>
      <c r="R36" s="28">
        <f t="shared" si="12"/>
        <v>0</v>
      </c>
      <c r="S36" s="27">
        <f t="shared" si="4"/>
        <v>2.0358812515453146E-2</v>
      </c>
      <c r="T36" s="27">
        <f t="shared" si="5"/>
        <v>4.9099587471779808E-3</v>
      </c>
      <c r="U36" s="27">
        <f t="shared" si="6"/>
        <v>-6.3239976502594084E-3</v>
      </c>
      <c r="V36" s="27">
        <f t="shared" si="7"/>
        <v>0</v>
      </c>
      <c r="AA36" s="8" t="str">
        <f t="shared" si="13"/>
        <v>1.02</v>
      </c>
      <c r="AB36" s="9">
        <f t="shared" si="20"/>
        <v>15</v>
      </c>
      <c r="AC36" s="11"/>
      <c r="AD36" s="11"/>
      <c r="AE36" s="11"/>
      <c r="AF36" s="11"/>
      <c r="AG36" s="24"/>
      <c r="AH36" s="28"/>
      <c r="AI36" s="28"/>
      <c r="AJ36" s="28"/>
      <c r="AK36" s="28"/>
      <c r="AL36" s="27"/>
      <c r="AM36" s="27"/>
      <c r="AN36" s="27"/>
      <c r="AO36" s="27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8"/>
        <v>1.03</v>
      </c>
      <c r="I37" s="9">
        <f t="shared" si="14"/>
        <v>16</v>
      </c>
      <c r="J37" s="11">
        <f t="shared" si="15"/>
        <v>0.29623288716313256</v>
      </c>
      <c r="K37" s="11">
        <f t="shared" si="16"/>
        <v>8.9328432660686644E-2</v>
      </c>
      <c r="L37" s="11">
        <f t="shared" si="17"/>
        <v>0.58775585216706872</v>
      </c>
      <c r="M37" s="11">
        <f t="shared" si="18"/>
        <v>2.66828280091123E-2</v>
      </c>
      <c r="N37" s="24">
        <f t="shared" si="21"/>
        <v>0.96618357487922713</v>
      </c>
      <c r="O37" s="28">
        <f t="shared" si="10"/>
        <v>17.607854403454819</v>
      </c>
      <c r="P37" s="28">
        <f t="shared" si="11"/>
        <v>10.566608661812355</v>
      </c>
      <c r="Q37" s="28">
        <f t="shared" si="2"/>
        <v>225.44646979336719</v>
      </c>
      <c r="R37" s="28">
        <f t="shared" si="12"/>
        <v>0</v>
      </c>
      <c r="S37" s="27">
        <f t="shared" si="4"/>
        <v>1.9534197631771787E-2</v>
      </c>
      <c r="T37" s="27">
        <f t="shared" si="5"/>
        <v>4.6965754047848945E-3</v>
      </c>
      <c r="U37" s="27">
        <f t="shared" si="6"/>
        <v>-6.4832972421005166E-3</v>
      </c>
      <c r="V37" s="27">
        <f t="shared" si="7"/>
        <v>0</v>
      </c>
      <c r="AA37" s="8" t="str">
        <f t="shared" si="13"/>
        <v>1.03</v>
      </c>
      <c r="AB37" s="9">
        <f t="shared" si="20"/>
        <v>16</v>
      </c>
      <c r="AC37" s="11"/>
      <c r="AD37" s="11"/>
      <c r="AE37" s="11"/>
      <c r="AF37" s="11"/>
      <c r="AG37" s="24"/>
      <c r="AH37" s="28"/>
      <c r="AI37" s="28"/>
      <c r="AJ37" s="28"/>
      <c r="AK37" s="28"/>
      <c r="AL37" s="27"/>
      <c r="AM37" s="27"/>
      <c r="AN37" s="27"/>
      <c r="AO37" s="27"/>
    </row>
    <row r="38" spans="1:41" ht="16.5" thickBot="1" x14ac:dyDescent="0.3">
      <c r="A38" s="18" t="s">
        <v>1</v>
      </c>
      <c r="B38" s="21">
        <f t="shared" ref="B38:B40" si="22">C38/12</f>
        <v>5.4416666666666669E-2</v>
      </c>
      <c r="C38" s="21">
        <v>0.65300000000000002</v>
      </c>
      <c r="H38" s="8" t="str">
        <f t="shared" si="8"/>
        <v>1.04</v>
      </c>
      <c r="I38" s="9">
        <f t="shared" si="14"/>
        <v>17</v>
      </c>
      <c r="J38" s="11">
        <f t="shared" si="15"/>
        <v>0.2841790520917935</v>
      </c>
      <c r="K38" s="11">
        <f t="shared" si="16"/>
        <v>8.5528396968074433E-2</v>
      </c>
      <c r="L38" s="11">
        <f t="shared" si="17"/>
        <v>0.60146089405469494</v>
      </c>
      <c r="M38" s="11">
        <f t="shared" si="18"/>
        <v>2.8831656885437325E-2</v>
      </c>
      <c r="N38" s="24">
        <f t="shared" si="21"/>
        <v>0.96618357487922713</v>
      </c>
      <c r="O38" s="28">
        <f t="shared" si="10"/>
        <v>16.891383740889541</v>
      </c>
      <c r="P38" s="28">
        <f t="shared" si="11"/>
        <v>10.117104636400033</v>
      </c>
      <c r="Q38" s="28">
        <f t="shared" si="2"/>
        <v>230.70333503859368</v>
      </c>
      <c r="R38" s="28">
        <f t="shared" si="12"/>
        <v>0</v>
      </c>
      <c r="S38" s="27">
        <f t="shared" si="4"/>
        <v>1.8739343290111024E-2</v>
      </c>
      <c r="T38" s="27">
        <f t="shared" si="5"/>
        <v>4.4967828679671985E-3</v>
      </c>
      <c r="U38" s="27">
        <f t="shared" si="6"/>
        <v>-6.6344720197659595E-3</v>
      </c>
      <c r="V38" s="27">
        <f t="shared" si="7"/>
        <v>0</v>
      </c>
      <c r="AA38" s="8" t="str">
        <f t="shared" si="13"/>
        <v>1.04</v>
      </c>
      <c r="AB38" s="9">
        <f t="shared" si="20"/>
        <v>17</v>
      </c>
      <c r="AC38" s="11"/>
      <c r="AD38" s="11"/>
      <c r="AE38" s="11"/>
      <c r="AF38" s="11"/>
      <c r="AG38" s="24"/>
      <c r="AH38" s="28"/>
      <c r="AI38" s="28"/>
      <c r="AJ38" s="28"/>
      <c r="AK38" s="28"/>
      <c r="AL38" s="27"/>
      <c r="AM38" s="27"/>
      <c r="AN38" s="27"/>
      <c r="AO38" s="27"/>
    </row>
    <row r="39" spans="1:41" ht="16.5" thickBot="1" x14ac:dyDescent="0.3">
      <c r="A39" s="19" t="s">
        <v>2</v>
      </c>
      <c r="B39" s="22">
        <f t="shared" si="22"/>
        <v>-1.1416666666666667E-2</v>
      </c>
      <c r="C39" s="22">
        <v>-0.13700000000000001</v>
      </c>
      <c r="H39" s="8" t="str">
        <f t="shared" si="8"/>
        <v>1.05</v>
      </c>
      <c r="I39" s="9">
        <f t="shared" si="14"/>
        <v>18</v>
      </c>
      <c r="J39" s="11">
        <f t="shared" si="15"/>
        <v>0.27258264722413728</v>
      </c>
      <c r="K39" s="11">
        <f t="shared" si="16"/>
        <v>8.1939328290222463E-2</v>
      </c>
      <c r="L39" s="11">
        <f t="shared" si="17"/>
        <v>0.61447227746897926</v>
      </c>
      <c r="M39" s="11">
        <f t="shared" si="18"/>
        <v>3.1005747016661277E-2</v>
      </c>
      <c r="N39" s="24">
        <f t="shared" si="21"/>
        <v>0.96618357487922713</v>
      </c>
      <c r="O39" s="28">
        <f t="shared" si="10"/>
        <v>16.202102376930913</v>
      </c>
      <c r="P39" s="28">
        <f t="shared" si="11"/>
        <v>9.692555777211096</v>
      </c>
      <c r="Q39" s="28">
        <f t="shared" si="2"/>
        <v>235.6941325730852</v>
      </c>
      <c r="R39" s="28">
        <f t="shared" si="12"/>
        <v>0</v>
      </c>
      <c r="S39" s="27">
        <f t="shared" si="4"/>
        <v>1.7974652824200358E-2</v>
      </c>
      <c r="T39" s="27">
        <f t="shared" si="5"/>
        <v>4.3080822361928565E-3</v>
      </c>
      <c r="U39" s="27">
        <f t="shared" si="6"/>
        <v>-6.7779953311795623E-3</v>
      </c>
      <c r="V39" s="27">
        <f t="shared" si="7"/>
        <v>0</v>
      </c>
      <c r="AA39" s="8" t="str">
        <f t="shared" si="13"/>
        <v>1.05</v>
      </c>
      <c r="AB39" s="9">
        <f t="shared" si="20"/>
        <v>18</v>
      </c>
      <c r="AC39" s="11"/>
      <c r="AD39" s="11"/>
      <c r="AE39" s="11"/>
      <c r="AF39" s="11"/>
      <c r="AG39" s="24"/>
      <c r="AH39" s="28"/>
      <c r="AI39" s="28"/>
      <c r="AJ39" s="28"/>
      <c r="AK39" s="28"/>
      <c r="AL39" s="27"/>
      <c r="AM39" s="27"/>
      <c r="AN39" s="27"/>
      <c r="AO39" s="27"/>
    </row>
    <row r="40" spans="1:41" ht="16.5" thickBot="1" x14ac:dyDescent="0.3">
      <c r="A40" s="18" t="s">
        <v>3</v>
      </c>
      <c r="B40" s="21">
        <f t="shared" si="22"/>
        <v>0</v>
      </c>
      <c r="C40" s="21">
        <v>0</v>
      </c>
      <c r="H40" s="8" t="str">
        <f t="shared" si="8"/>
        <v>1.06</v>
      </c>
      <c r="I40" s="9">
        <f t="shared" si="14"/>
        <v>19</v>
      </c>
      <c r="J40" s="11">
        <f t="shared" si="15"/>
        <v>0.26143966551254394</v>
      </c>
      <c r="K40" s="11">
        <f t="shared" si="16"/>
        <v>7.8530455593428958E-2</v>
      </c>
      <c r="L40" s="11">
        <f t="shared" si="17"/>
        <v>0.62682619306944476</v>
      </c>
      <c r="M40" s="11">
        <f t="shared" si="18"/>
        <v>3.3203685824582573E-2</v>
      </c>
      <c r="N40" s="24">
        <f t="shared" si="21"/>
        <v>0.96618357487922713</v>
      </c>
      <c r="O40" s="28">
        <f t="shared" si="10"/>
        <v>15.539772135758037</v>
      </c>
      <c r="P40" s="28">
        <f t="shared" si="11"/>
        <v>9.2893221964566202</v>
      </c>
      <c r="Q40" s="28">
        <f t="shared" si="2"/>
        <v>240.43274410707718</v>
      </c>
      <c r="R40" s="28">
        <f t="shared" si="12"/>
        <v>0</v>
      </c>
      <c r="S40" s="27">
        <f t="shared" si="4"/>
        <v>1.7239862001189495E-2</v>
      </c>
      <c r="T40" s="27">
        <f t="shared" si="5"/>
        <v>4.1288556765305242E-3</v>
      </c>
      <c r="U40" s="27">
        <f t="shared" si="6"/>
        <v>-6.9142663808787396E-3</v>
      </c>
      <c r="V40" s="27">
        <f t="shared" si="7"/>
        <v>0</v>
      </c>
      <c r="AA40" s="8" t="str">
        <f t="shared" si="13"/>
        <v>1.06</v>
      </c>
      <c r="AB40" s="9">
        <f t="shared" si="20"/>
        <v>19</v>
      </c>
      <c r="AC40" s="11"/>
      <c r="AD40" s="11"/>
      <c r="AE40" s="11"/>
      <c r="AF40" s="11"/>
      <c r="AG40" s="24"/>
      <c r="AH40" s="28"/>
      <c r="AI40" s="28"/>
      <c r="AJ40" s="28"/>
      <c r="AK40" s="28"/>
      <c r="AL40" s="27"/>
      <c r="AM40" s="27"/>
      <c r="AN40" s="27"/>
      <c r="AO40" s="27"/>
    </row>
    <row r="41" spans="1:41" ht="15.75" thickBot="1" x14ac:dyDescent="0.3">
      <c r="H41" s="8" t="str">
        <f t="shared" si="8"/>
        <v>1.07</v>
      </c>
      <c r="I41" s="9">
        <f t="shared" si="14"/>
        <v>20</v>
      </c>
      <c r="J41" s="11">
        <f t="shared" si="15"/>
        <v>0.2507403504144628</v>
      </c>
      <c r="K41" s="11">
        <f t="shared" si="16"/>
        <v>7.5281140132198637E-2</v>
      </c>
      <c r="L41" s="11">
        <f t="shared" si="17"/>
        <v>0.63855437492844191</v>
      </c>
      <c r="M41" s="11">
        <f t="shared" si="18"/>
        <v>3.5424134524896879E-2</v>
      </c>
      <c r="N41" s="24">
        <f t="shared" si="21"/>
        <v>0.96618357487922713</v>
      </c>
      <c r="O41" s="28">
        <f t="shared" si="10"/>
        <v>14.90381309600445</v>
      </c>
      <c r="P41" s="28">
        <f t="shared" si="11"/>
        <v>8.9049625488624944</v>
      </c>
      <c r="Q41" s="28">
        <f t="shared" si="2"/>
        <v>244.93134193040254</v>
      </c>
      <c r="R41" s="28">
        <f t="shared" si="12"/>
        <v>0</v>
      </c>
      <c r="S41" s="27">
        <f t="shared" si="4"/>
        <v>1.6534327454866753E-2</v>
      </c>
      <c r="T41" s="27">
        <f t="shared" si="5"/>
        <v>3.958018076193697E-3</v>
      </c>
      <c r="U41" s="27">
        <f t="shared" si="6"/>
        <v>-7.0436352145890942E-3</v>
      </c>
      <c r="V41" s="27">
        <f t="shared" si="7"/>
        <v>0</v>
      </c>
      <c r="AA41" s="8" t="str">
        <f t="shared" si="13"/>
        <v>1.07</v>
      </c>
      <c r="AB41" s="9">
        <f t="shared" si="20"/>
        <v>20</v>
      </c>
      <c r="AC41" s="11"/>
      <c r="AD41" s="11"/>
      <c r="AE41" s="11"/>
      <c r="AF41" s="11"/>
      <c r="AG41" s="24"/>
      <c r="AH41" s="28"/>
      <c r="AI41" s="28"/>
      <c r="AJ41" s="28"/>
      <c r="AK41" s="28"/>
      <c r="AL41" s="27"/>
      <c r="AM41" s="27"/>
      <c r="AN41" s="27"/>
      <c r="AO41" s="27"/>
    </row>
    <row r="42" spans="1:41" ht="16.5" thickBot="1" x14ac:dyDescent="0.3">
      <c r="A42" s="3" t="s">
        <v>22</v>
      </c>
      <c r="B42" s="3" t="s">
        <v>23</v>
      </c>
      <c r="H42" s="8" t="str">
        <f t="shared" si="8"/>
        <v>1.08</v>
      </c>
      <c r="I42" s="9">
        <f t="shared" si="14"/>
        <v>21</v>
      </c>
      <c r="J42" s="11">
        <f t="shared" si="15"/>
        <v>0.24047180304904178</v>
      </c>
      <c r="K42" s="11">
        <f t="shared" si="16"/>
        <v>7.2176902884420552E-2</v>
      </c>
      <c r="L42" s="11">
        <f t="shared" si="17"/>
        <v>0.64968547492630901</v>
      </c>
      <c r="M42" s="11">
        <f t="shared" si="18"/>
        <v>3.7665819140228866E-2</v>
      </c>
      <c r="N42" s="24">
        <f t="shared" si="21"/>
        <v>0.96618357487922713</v>
      </c>
      <c r="O42" s="28">
        <f t="shared" si="10"/>
        <v>14.293458558137949</v>
      </c>
      <c r="P42" s="28">
        <f t="shared" si="11"/>
        <v>8.537764119273028</v>
      </c>
      <c r="Q42" s="28">
        <f t="shared" si="2"/>
        <v>249.20091609148255</v>
      </c>
      <c r="R42" s="28">
        <f t="shared" si="12"/>
        <v>0</v>
      </c>
      <c r="S42" s="27">
        <f t="shared" si="4"/>
        <v>1.5857198606857106E-2</v>
      </c>
      <c r="T42" s="27">
        <f t="shared" si="5"/>
        <v>3.7948081790279086E-3</v>
      </c>
      <c r="U42" s="27">
        <f t="shared" si="6"/>
        <v>-7.1664178796219278E-3</v>
      </c>
      <c r="V42" s="27">
        <f t="shared" si="7"/>
        <v>0</v>
      </c>
      <c r="AA42" s="8" t="str">
        <f t="shared" si="13"/>
        <v>1.08</v>
      </c>
      <c r="AB42" s="9">
        <f t="shared" si="20"/>
        <v>21</v>
      </c>
      <c r="AC42" s="11"/>
      <c r="AD42" s="11"/>
      <c r="AE42" s="11"/>
      <c r="AF42" s="11"/>
      <c r="AG42" s="24"/>
      <c r="AH42" s="28"/>
      <c r="AI42" s="28"/>
      <c r="AJ42" s="28"/>
      <c r="AK42" s="28"/>
      <c r="AL42" s="27"/>
      <c r="AM42" s="27"/>
      <c r="AN42" s="27"/>
      <c r="AO42" s="27"/>
    </row>
    <row r="43" spans="1:41" ht="17.25" thickTop="1" thickBot="1" x14ac:dyDescent="0.3">
      <c r="A43" s="4" t="s">
        <v>21</v>
      </c>
      <c r="B43" s="23">
        <v>3.5000000000000003E-2</v>
      </c>
      <c r="H43" s="8" t="str">
        <f t="shared" si="8"/>
        <v>1.09</v>
      </c>
      <c r="I43" s="9">
        <f t="shared" si="14"/>
        <v>22</v>
      </c>
      <c r="J43" s="11">
        <f t="shared" si="15"/>
        <v>0.23061953151797268</v>
      </c>
      <c r="K43" s="11">
        <f t="shared" si="16"/>
        <v>6.9207041275246906E-2</v>
      </c>
      <c r="L43" s="11">
        <f t="shared" si="17"/>
        <v>0.6602459029358394</v>
      </c>
      <c r="M43" s="11">
        <f t="shared" si="18"/>
        <v>3.9927524270941255E-2</v>
      </c>
      <c r="N43" s="24">
        <f t="shared" si="21"/>
        <v>0.96618357487922713</v>
      </c>
      <c r="O43" s="28">
        <f t="shared" si="10"/>
        <v>13.707847134897033</v>
      </c>
      <c r="P43" s="28">
        <f t="shared" si="11"/>
        <v>8.1864609062962597</v>
      </c>
      <c r="Q43" s="28">
        <f t="shared" si="2"/>
        <v>253.25159666825186</v>
      </c>
      <c r="R43" s="28">
        <f t="shared" si="12"/>
        <v>0</v>
      </c>
      <c r="S43" s="27">
        <f t="shared" si="4"/>
        <v>1.5207519831982257E-2</v>
      </c>
      <c r="T43" s="27">
        <f t="shared" si="5"/>
        <v>3.6386632812186984E-3</v>
      </c>
      <c r="U43" s="27">
        <f t="shared" si="6"/>
        <v>-7.282905692609502E-3</v>
      </c>
      <c r="V43" s="27">
        <f t="shared" si="7"/>
        <v>0</v>
      </c>
      <c r="AA43" s="8" t="str">
        <f t="shared" si="13"/>
        <v>1.09</v>
      </c>
      <c r="AB43" s="9">
        <f t="shared" si="20"/>
        <v>22</v>
      </c>
      <c r="AC43" s="11"/>
      <c r="AD43" s="11"/>
      <c r="AE43" s="11"/>
      <c r="AF43" s="11"/>
      <c r="AG43" s="24"/>
      <c r="AH43" s="28"/>
      <c r="AI43" s="28"/>
      <c r="AJ43" s="28"/>
      <c r="AK43" s="28"/>
      <c r="AL43" s="27"/>
      <c r="AM43" s="27"/>
      <c r="AN43" s="27"/>
      <c r="AO43" s="27"/>
    </row>
    <row r="44" spans="1:41" ht="16.5" thickBot="1" x14ac:dyDescent="0.3">
      <c r="A44" s="18" t="s">
        <v>35</v>
      </c>
      <c r="B44" s="71">
        <v>30000</v>
      </c>
      <c r="H44" s="8" t="str">
        <f t="shared" si="8"/>
        <v>1.10</v>
      </c>
      <c r="I44" s="9">
        <f t="shared" si="14"/>
        <v>23</v>
      </c>
      <c r="J44" s="11">
        <f t="shared" si="15"/>
        <v>0.2211683670897068</v>
      </c>
      <c r="K44" s="11">
        <f t="shared" si="16"/>
        <v>6.6363198037005244E-2</v>
      </c>
      <c r="L44" s="11">
        <f t="shared" si="17"/>
        <v>0.67026034632074627</v>
      </c>
      <c r="M44" s="11">
        <f t="shared" si="18"/>
        <v>4.2208088552541989E-2</v>
      </c>
      <c r="N44" s="24">
        <f t="shared" si="21"/>
        <v>0.96618357487922713</v>
      </c>
      <c r="O44" s="28">
        <f t="shared" si="10"/>
        <v>13.146077208574255</v>
      </c>
      <c r="P44" s="28">
        <f t="shared" si="11"/>
        <v>7.8500643335702529</v>
      </c>
      <c r="Q44" s="28">
        <f t="shared" si="2"/>
        <v>257.09285303303074</v>
      </c>
      <c r="R44" s="28">
        <f t="shared" si="12"/>
        <v>0</v>
      </c>
      <c r="S44" s="27">
        <f t="shared" si="4"/>
        <v>1.4584290873306755E-2</v>
      </c>
      <c r="T44" s="27">
        <f t="shared" si="5"/>
        <v>3.4891439869697608E-3</v>
      </c>
      <c r="U44" s="27">
        <f t="shared" si="6"/>
        <v>-7.393370969882628E-3</v>
      </c>
      <c r="V44" s="27">
        <f t="shared" si="7"/>
        <v>0</v>
      </c>
      <c r="AA44" s="8" t="str">
        <f t="shared" si="13"/>
        <v>1.10</v>
      </c>
      <c r="AB44" s="9">
        <f t="shared" si="20"/>
        <v>23</v>
      </c>
      <c r="AC44" s="11"/>
      <c r="AD44" s="11"/>
      <c r="AE44" s="11"/>
      <c r="AF44" s="11"/>
      <c r="AG44" s="24"/>
      <c r="AH44" s="28"/>
      <c r="AI44" s="28"/>
      <c r="AJ44" s="28"/>
      <c r="AK44" s="28"/>
      <c r="AL44" s="27"/>
      <c r="AM44" s="27"/>
      <c r="AN44" s="27"/>
      <c r="AO44" s="27"/>
    </row>
    <row r="45" spans="1:41" ht="17.25" thickTop="1" thickBot="1" x14ac:dyDescent="0.3">
      <c r="A45" s="77" t="s">
        <v>36</v>
      </c>
      <c r="B45" s="72">
        <v>30000</v>
      </c>
      <c r="H45" s="8" t="str">
        <f t="shared" si="8"/>
        <v>1.11</v>
      </c>
      <c r="I45" s="9">
        <f t="shared" si="14"/>
        <v>24</v>
      </c>
      <c r="J45" s="11">
        <f t="shared" si="15"/>
        <v>0.21210300162104748</v>
      </c>
      <c r="K45" s="11">
        <f t="shared" si="16"/>
        <v>6.3638500544460075E-2</v>
      </c>
      <c r="L45" s="11">
        <f t="shared" si="17"/>
        <v>0.67975209667786185</v>
      </c>
      <c r="M45" s="11">
        <f t="shared" si="18"/>
        <v>4.4506401156630938E-2</v>
      </c>
      <c r="N45" s="24">
        <f t="shared" si="21"/>
        <v>0.96618357487922713</v>
      </c>
      <c r="O45" s="28">
        <f t="shared" si="10"/>
        <v>12.607238874941304</v>
      </c>
      <c r="P45" s="28">
        <f t="shared" si="11"/>
        <v>7.5277614422287256</v>
      </c>
      <c r="Q45" s="28">
        <f t="shared" si="2"/>
        <v>260.73361918156303</v>
      </c>
      <c r="R45" s="28">
        <f t="shared" si="12"/>
        <v>0</v>
      </c>
      <c r="S45" s="27">
        <f t="shared" si="4"/>
        <v>1.3986502280808204E-2</v>
      </c>
      <c r="T45" s="27">
        <f t="shared" si="5"/>
        <v>3.3458889577723376E-3</v>
      </c>
      <c r="U45" s="27">
        <f t="shared" si="6"/>
        <v>-7.4980706316318101E-3</v>
      </c>
      <c r="V45" s="27">
        <f t="shared" si="7"/>
        <v>0</v>
      </c>
      <c r="AA45" s="8" t="str">
        <f t="shared" si="13"/>
        <v>1.11</v>
      </c>
      <c r="AB45" s="9">
        <f t="shared" si="20"/>
        <v>24</v>
      </c>
      <c r="AC45" s="11"/>
      <c r="AD45" s="11"/>
      <c r="AE45" s="11"/>
      <c r="AF45" s="11"/>
      <c r="AG45" s="24"/>
      <c r="AH45" s="28"/>
      <c r="AI45" s="28"/>
      <c r="AJ45" s="28"/>
      <c r="AK45" s="28"/>
      <c r="AL45" s="27"/>
      <c r="AM45" s="27"/>
      <c r="AN45" s="27"/>
      <c r="AO45" s="27"/>
    </row>
    <row r="46" spans="1:41" x14ac:dyDescent="0.25">
      <c r="H46" s="8" t="str">
        <f t="shared" si="8"/>
        <v>2.00</v>
      </c>
      <c r="I46" s="9">
        <f t="shared" si="14"/>
        <v>25</v>
      </c>
      <c r="J46" s="11">
        <f t="shared" si="15"/>
        <v>0.2034082985662137</v>
      </c>
      <c r="K46" s="11">
        <f t="shared" si="16"/>
        <v>6.1027042004693458E-2</v>
      </c>
      <c r="L46" s="11">
        <f t="shared" si="17"/>
        <v>0.68874326048026324</v>
      </c>
      <c r="M46" s="11">
        <f t="shared" si="18"/>
        <v>4.6821398948830029E-2</v>
      </c>
      <c r="N46" s="24">
        <f t="shared" si="21"/>
        <v>0.93351070036640305</v>
      </c>
      <c r="O46" s="28">
        <f t="shared" si="10"/>
        <v>11.681577226461785</v>
      </c>
      <c r="P46" s="28">
        <f t="shared" si="11"/>
        <v>6.9747377015960614</v>
      </c>
      <c r="Q46" s="28">
        <f t="shared" si="2"/>
        <v>255.2486710432301</v>
      </c>
      <c r="R46" s="28">
        <f t="shared" si="12"/>
        <v>0</v>
      </c>
      <c r="S46" s="27">
        <f t="shared" si="4"/>
        <v>1.2959570937145871E-2</v>
      </c>
      <c r="T46" s="27">
        <f t="shared" si="5"/>
        <v>3.100084671681551E-3</v>
      </c>
      <c r="U46" s="27">
        <f t="shared" si="6"/>
        <v>-7.3403367395424302E-3</v>
      </c>
      <c r="V46" s="27">
        <f t="shared" si="7"/>
        <v>0</v>
      </c>
      <c r="AA46" s="8" t="str">
        <f t="shared" si="13"/>
        <v>2.00</v>
      </c>
      <c r="AB46" s="9">
        <f t="shared" si="20"/>
        <v>25</v>
      </c>
      <c r="AC46" s="11"/>
      <c r="AD46" s="11"/>
      <c r="AE46" s="11"/>
      <c r="AF46" s="11"/>
      <c r="AG46" s="24"/>
      <c r="AH46" s="28"/>
      <c r="AI46" s="28"/>
      <c r="AJ46" s="28"/>
      <c r="AK46" s="28"/>
      <c r="AL46" s="27"/>
      <c r="AM46" s="27"/>
      <c r="AN46" s="27"/>
      <c r="AO46" s="27"/>
    </row>
    <row r="47" spans="1:41" x14ac:dyDescent="0.25">
      <c r="H47" s="8" t="str">
        <f t="shared" si="8"/>
        <v>2.01</v>
      </c>
      <c r="I47" s="9">
        <f t="shared" si="14"/>
        <v>26</v>
      </c>
      <c r="J47" s="11">
        <f t="shared" si="15"/>
        <v>0.19506946881196482</v>
      </c>
      <c r="K47" s="11">
        <f t="shared" si="16"/>
        <v>5.8523567552052222E-2</v>
      </c>
      <c r="L47" s="11">
        <f t="shared" si="17"/>
        <v>0.69725489956514164</v>
      </c>
      <c r="M47" s="11">
        <f t="shared" si="18"/>
        <v>4.9152064070841724E-2</v>
      </c>
      <c r="N47" s="24">
        <f t="shared" si="21"/>
        <v>0.93351070036640305</v>
      </c>
      <c r="O47" s="28">
        <f t="shared" si="10"/>
        <v>11.202684848721031</v>
      </c>
      <c r="P47" s="28">
        <f t="shared" si="11"/>
        <v>6.6886173674583445</v>
      </c>
      <c r="Q47" s="28">
        <f t="shared" si="2"/>
        <v>258.40308966258601</v>
      </c>
      <c r="R47" s="28">
        <f t="shared" si="12"/>
        <v>0</v>
      </c>
      <c r="S47" s="27">
        <f t="shared" si="4"/>
        <v>1.2428286537764337E-2</v>
      </c>
      <c r="T47" s="27">
        <f t="shared" si="5"/>
        <v>2.9729118230289392E-3</v>
      </c>
      <c r="U47" s="27">
        <f t="shared" si="6"/>
        <v>-7.4310502182411428E-3</v>
      </c>
      <c r="V47" s="27">
        <f t="shared" si="7"/>
        <v>0</v>
      </c>
      <c r="AA47" s="8" t="str">
        <f t="shared" si="13"/>
        <v>2.01</v>
      </c>
      <c r="AB47" s="9">
        <f t="shared" si="20"/>
        <v>26</v>
      </c>
      <c r="AC47" s="11"/>
      <c r="AD47" s="11"/>
      <c r="AE47" s="11"/>
      <c r="AF47" s="11"/>
      <c r="AG47" s="24"/>
      <c r="AH47" s="28"/>
      <c r="AI47" s="28"/>
      <c r="AJ47" s="28"/>
      <c r="AK47" s="28"/>
      <c r="AL47" s="27"/>
      <c r="AM47" s="27"/>
      <c r="AN47" s="27"/>
      <c r="AO47" s="27"/>
    </row>
    <row r="48" spans="1:41" x14ac:dyDescent="0.25">
      <c r="H48" s="8" t="str">
        <f t="shared" si="8"/>
        <v>2.02</v>
      </c>
      <c r="I48" s="9">
        <f t="shared" si="14"/>
        <v>27</v>
      </c>
      <c r="J48" s="11">
        <f t="shared" si="15"/>
        <v>0.18707216597236681</v>
      </c>
      <c r="K48" s="11">
        <f t="shared" si="16"/>
        <v>5.6123283209879249E-2</v>
      </c>
      <c r="L48" s="11">
        <f t="shared" si="17"/>
        <v>0.70530712901185322</v>
      </c>
      <c r="M48" s="11">
        <f t="shared" si="18"/>
        <v>5.1497421805901167E-2</v>
      </c>
      <c r="N48" s="24">
        <f t="shared" si="21"/>
        <v>0.93351070036640305</v>
      </c>
      <c r="O48" s="28">
        <f t="shared" si="10"/>
        <v>10.743406090761431</v>
      </c>
      <c r="P48" s="28">
        <f t="shared" si="11"/>
        <v>6.4142905584575578</v>
      </c>
      <c r="Q48" s="28">
        <f t="shared" si="2"/>
        <v>261.38725079074732</v>
      </c>
      <c r="R48" s="28">
        <f t="shared" si="12"/>
        <v>0</v>
      </c>
      <c r="S48" s="27">
        <f t="shared" si="4"/>
        <v>1.1918761537131823E-2</v>
      </c>
      <c r="T48" s="27">
        <f t="shared" si="5"/>
        <v>2.8509808813936659E-3</v>
      </c>
      <c r="U48" s="27">
        <f t="shared" si="6"/>
        <v>-7.5168675017405224E-3</v>
      </c>
      <c r="V48" s="27">
        <f t="shared" si="7"/>
        <v>0</v>
      </c>
      <c r="AA48" s="8" t="str">
        <f t="shared" si="13"/>
        <v>2.02</v>
      </c>
      <c r="AB48" s="9">
        <f t="shared" si="20"/>
        <v>27</v>
      </c>
      <c r="AC48" s="11"/>
      <c r="AD48" s="11"/>
      <c r="AE48" s="11"/>
      <c r="AF48" s="11"/>
      <c r="AG48" s="24"/>
      <c r="AH48" s="28"/>
      <c r="AI48" s="28"/>
      <c r="AJ48" s="28"/>
      <c r="AK48" s="28"/>
      <c r="AL48" s="27"/>
      <c r="AM48" s="27"/>
      <c r="AN48" s="27"/>
      <c r="AO48" s="27"/>
    </row>
    <row r="49" spans="8:41" x14ac:dyDescent="0.25">
      <c r="H49" s="8" t="str">
        <f t="shared" si="8"/>
        <v>2.03</v>
      </c>
      <c r="I49" s="9">
        <f t="shared" si="14"/>
        <v>28</v>
      </c>
      <c r="J49" s="11">
        <f t="shared" si="15"/>
        <v>0.17940253385113364</v>
      </c>
      <c r="K49" s="11">
        <f t="shared" si="16"/>
        <v>5.3821738572823435E-2</v>
      </c>
      <c r="L49" s="11">
        <f t="shared" si="17"/>
        <v>0.71291918893392447</v>
      </c>
      <c r="M49" s="11">
        <f t="shared" si="18"/>
        <v>5.3856538642118972E-2</v>
      </c>
      <c r="N49" s="24">
        <f t="shared" si="21"/>
        <v>0.93351070036640305</v>
      </c>
      <c r="O49" s="28">
        <f t="shared" si="10"/>
        <v>10.302945202222151</v>
      </c>
      <c r="P49" s="28">
        <f t="shared" si="11"/>
        <v>6.1512486408967364</v>
      </c>
      <c r="Q49" s="28">
        <f t="shared" si="2"/>
        <v>264.2082848254837</v>
      </c>
      <c r="R49" s="28">
        <f t="shared" si="12"/>
        <v>0</v>
      </c>
      <c r="S49" s="27">
        <f t="shared" si="4"/>
        <v>1.14301131278115E-2</v>
      </c>
      <c r="T49" s="27">
        <f t="shared" si="5"/>
        <v>2.7340657726787642E-3</v>
      </c>
      <c r="U49" s="27">
        <f t="shared" si="6"/>
        <v>-7.5979936430992292E-3</v>
      </c>
      <c r="V49" s="27">
        <f t="shared" si="7"/>
        <v>0</v>
      </c>
      <c r="AA49" s="8" t="str">
        <f t="shared" si="13"/>
        <v>2.03</v>
      </c>
      <c r="AB49" s="9">
        <f t="shared" si="20"/>
        <v>28</v>
      </c>
      <c r="AC49" s="11"/>
      <c r="AD49" s="11"/>
      <c r="AE49" s="11"/>
      <c r="AF49" s="11"/>
      <c r="AG49" s="24"/>
      <c r="AH49" s="28"/>
      <c r="AI49" s="28"/>
      <c r="AJ49" s="28"/>
      <c r="AK49" s="28"/>
      <c r="AL49" s="27"/>
      <c r="AM49" s="27"/>
      <c r="AN49" s="27"/>
      <c r="AO49" s="27"/>
    </row>
    <row r="50" spans="8:41" x14ac:dyDescent="0.25">
      <c r="H50" s="8" t="str">
        <f t="shared" si="8"/>
        <v>2.04</v>
      </c>
      <c r="I50" s="9">
        <f t="shared" si="14"/>
        <v>29</v>
      </c>
      <c r="J50" s="11">
        <f t="shared" si="15"/>
        <v>0.17204722564673383</v>
      </c>
      <c r="K50" s="11">
        <f t="shared" si="16"/>
        <v>5.1614753766092675E-2</v>
      </c>
      <c r="L50" s="11">
        <f t="shared" si="17"/>
        <v>0.7201095001058293</v>
      </c>
      <c r="M50" s="11">
        <f t="shared" si="18"/>
        <v>5.6228520481344704E-2</v>
      </c>
      <c r="N50" s="24">
        <f t="shared" si="21"/>
        <v>0.93351070036640305</v>
      </c>
      <c r="O50" s="28">
        <f t="shared" si="10"/>
        <v>9.8805356868790248</v>
      </c>
      <c r="P50" s="28">
        <f t="shared" si="11"/>
        <v>5.8990138998261967</v>
      </c>
      <c r="Q50" s="28">
        <f t="shared" si="2"/>
        <v>266.87301851701369</v>
      </c>
      <c r="R50" s="28">
        <f t="shared" si="12"/>
        <v>0</v>
      </c>
      <c r="S50" s="27">
        <f t="shared" si="4"/>
        <v>1.0961490956978771E-2</v>
      </c>
      <c r="T50" s="27">
        <f t="shared" si="5"/>
        <v>2.621954165344856E-3</v>
      </c>
      <c r="U50" s="27">
        <f t="shared" si="6"/>
        <v>-7.6746249632040136E-3</v>
      </c>
      <c r="V50" s="27">
        <f t="shared" si="7"/>
        <v>0</v>
      </c>
      <c r="AA50" s="8" t="str">
        <f t="shared" si="13"/>
        <v>2.04</v>
      </c>
      <c r="AB50" s="9">
        <f t="shared" si="20"/>
        <v>29</v>
      </c>
      <c r="AC50" s="11"/>
      <c r="AD50" s="11"/>
      <c r="AE50" s="11"/>
      <c r="AF50" s="11"/>
      <c r="AG50" s="24"/>
      <c r="AH50" s="28"/>
      <c r="AI50" s="28"/>
      <c r="AJ50" s="28"/>
      <c r="AK50" s="28"/>
      <c r="AL50" s="27"/>
      <c r="AM50" s="27"/>
      <c r="AN50" s="27"/>
      <c r="AO50" s="27"/>
    </row>
    <row r="51" spans="8:41" x14ac:dyDescent="0.25">
      <c r="H51" s="8" t="str">
        <f t="shared" si="8"/>
        <v>2.05</v>
      </c>
      <c r="I51" s="9">
        <f t="shared" si="14"/>
        <v>30</v>
      </c>
      <c r="J51" s="11">
        <f t="shared" si="15"/>
        <v>0.16499340660963227</v>
      </c>
      <c r="K51" s="11">
        <f t="shared" si="16"/>
        <v>4.9498373040061119E-2</v>
      </c>
      <c r="L51" s="11">
        <f t="shared" si="17"/>
        <v>0.7268957093892322</v>
      </c>
      <c r="M51" s="11">
        <f t="shared" si="18"/>
        <v>5.8612510961075018E-2</v>
      </c>
      <c r="N51" s="24">
        <f t="shared" si="21"/>
        <v>0.93351070036640305</v>
      </c>
      <c r="O51" s="28">
        <f t="shared" si="10"/>
        <v>9.475440455247826</v>
      </c>
      <c r="P51" s="28">
        <f t="shared" si="11"/>
        <v>5.6571342354038539</v>
      </c>
      <c r="Q51" s="28">
        <f t="shared" si="2"/>
        <v>269.38799180299833</v>
      </c>
      <c r="R51" s="28">
        <f t="shared" si="12"/>
        <v>0</v>
      </c>
      <c r="S51" s="27">
        <f t="shared" si="4"/>
        <v>1.0512077295719765E-2</v>
      </c>
      <c r="T51" s="27">
        <f t="shared" si="5"/>
        <v>2.5144451130839239E-3</v>
      </c>
      <c r="U51" s="27">
        <f t="shared" si="6"/>
        <v>-7.7469495349035628E-3</v>
      </c>
      <c r="V51" s="27">
        <f t="shared" si="7"/>
        <v>0</v>
      </c>
      <c r="AA51" s="8" t="str">
        <f t="shared" si="13"/>
        <v>2.05</v>
      </c>
      <c r="AB51" s="9">
        <f t="shared" si="20"/>
        <v>30</v>
      </c>
      <c r="AC51" s="11"/>
      <c r="AD51" s="11"/>
      <c r="AE51" s="11"/>
      <c r="AF51" s="11"/>
      <c r="AG51" s="24"/>
      <c r="AH51" s="28"/>
      <c r="AI51" s="28"/>
      <c r="AJ51" s="28"/>
      <c r="AK51" s="28"/>
      <c r="AL51" s="27"/>
      <c r="AM51" s="27"/>
      <c r="AN51" s="27"/>
      <c r="AO51" s="27"/>
    </row>
    <row r="52" spans="8:41" x14ac:dyDescent="0.25">
      <c r="H52" s="8" t="str">
        <f t="shared" si="8"/>
        <v>2.06</v>
      </c>
      <c r="I52" s="9">
        <f t="shared" si="14"/>
        <v>31</v>
      </c>
      <c r="J52" s="11">
        <f t="shared" si="15"/>
        <v>0.15822874715007162</v>
      </c>
      <c r="K52" s="11">
        <f t="shared" si="16"/>
        <v>4.746883442826718E-2</v>
      </c>
      <c r="L52" s="11">
        <f t="shared" si="17"/>
        <v>0.73329472855276945</v>
      </c>
      <c r="M52" s="11">
        <f t="shared" si="18"/>
        <v>6.1007689868892406E-2</v>
      </c>
      <c r="N52" s="24">
        <f t="shared" si="21"/>
        <v>0.93351070036640305</v>
      </c>
      <c r="O52" s="28">
        <f t="shared" si="10"/>
        <v>9.0869514287696393</v>
      </c>
      <c r="P52" s="28">
        <f t="shared" si="11"/>
        <v>5.4251796951291436</v>
      </c>
      <c r="Q52" s="28">
        <f t="shared" si="2"/>
        <v>271.75947219517536</v>
      </c>
      <c r="R52" s="28">
        <f t="shared" si="12"/>
        <v>0</v>
      </c>
      <c r="S52" s="27">
        <f t="shared" si="4"/>
        <v>1.0081086599913549E-2</v>
      </c>
      <c r="T52" s="27">
        <f t="shared" si="5"/>
        <v>2.4113475134898889E-3</v>
      </c>
      <c r="U52" s="27">
        <f t="shared" si="6"/>
        <v>-7.8151475967334454E-3</v>
      </c>
      <c r="V52" s="27">
        <f t="shared" si="7"/>
        <v>0</v>
      </c>
      <c r="AA52" s="8" t="str">
        <f t="shared" si="13"/>
        <v>2.06</v>
      </c>
      <c r="AB52" s="9">
        <f t="shared" si="20"/>
        <v>31</v>
      </c>
      <c r="AC52" s="11"/>
      <c r="AD52" s="11"/>
      <c r="AE52" s="11"/>
      <c r="AF52" s="11"/>
      <c r="AG52" s="24"/>
      <c r="AH52" s="28"/>
      <c r="AI52" s="28"/>
      <c r="AJ52" s="28"/>
      <c r="AK52" s="28"/>
      <c r="AL52" s="27"/>
      <c r="AM52" s="27"/>
      <c r="AN52" s="27"/>
      <c r="AO52" s="27"/>
    </row>
    <row r="53" spans="8:41" x14ac:dyDescent="0.25">
      <c r="H53" s="8" t="str">
        <f t="shared" si="8"/>
        <v>2.07</v>
      </c>
      <c r="I53" s="9">
        <f t="shared" si="14"/>
        <v>32</v>
      </c>
      <c r="J53" s="11">
        <f t="shared" si="15"/>
        <v>0.15174141057356783</v>
      </c>
      <c r="K53" s="11">
        <f t="shared" si="16"/>
        <v>4.5522549131734515E-2</v>
      </c>
      <c r="L53" s="11">
        <f t="shared" si="17"/>
        <v>0.73932276865856927</v>
      </c>
      <c r="M53" s="11">
        <f t="shared" si="18"/>
        <v>6.3413271636129059E-2</v>
      </c>
      <c r="N53" s="24">
        <f t="shared" si="21"/>
        <v>0.93351070036640305</v>
      </c>
      <c r="O53" s="28">
        <f t="shared" si="10"/>
        <v>8.7143888354700803</v>
      </c>
      <c r="P53" s="28">
        <f t="shared" si="11"/>
        <v>5.2027401176915795</v>
      </c>
      <c r="Q53" s="28">
        <f t="shared" si="2"/>
        <v>273.99346752302483</v>
      </c>
      <c r="R53" s="28">
        <f t="shared" si="12"/>
        <v>0</v>
      </c>
      <c r="S53" s="27">
        <f t="shared" si="4"/>
        <v>9.6677647288347501E-3</v>
      </c>
      <c r="T53" s="27">
        <f t="shared" si="5"/>
        <v>2.3124790608122043E-3</v>
      </c>
      <c r="U53" s="27">
        <f t="shared" si="6"/>
        <v>-7.8793919193932173E-3</v>
      </c>
      <c r="V53" s="27">
        <f t="shared" si="7"/>
        <v>0</v>
      </c>
      <c r="AA53" s="8" t="str">
        <f t="shared" si="13"/>
        <v>2.07</v>
      </c>
      <c r="AB53" s="9">
        <f t="shared" si="20"/>
        <v>32</v>
      </c>
      <c r="AC53" s="11"/>
      <c r="AD53" s="11"/>
      <c r="AE53" s="11"/>
      <c r="AF53" s="11"/>
      <c r="AG53" s="24"/>
      <c r="AH53" s="28"/>
      <c r="AI53" s="28"/>
      <c r="AJ53" s="28"/>
      <c r="AK53" s="28"/>
      <c r="AL53" s="27"/>
      <c r="AM53" s="27"/>
      <c r="AN53" s="27"/>
      <c r="AO53" s="27"/>
    </row>
    <row r="54" spans="8:41" x14ac:dyDescent="0.25">
      <c r="H54" s="8" t="str">
        <f t="shared" si="8"/>
        <v>2.08</v>
      </c>
      <c r="I54" s="9">
        <f t="shared" si="14"/>
        <v>33</v>
      </c>
      <c r="J54" s="11">
        <f t="shared" si="15"/>
        <v>0.14552003793198437</v>
      </c>
      <c r="K54" s="11">
        <f t="shared" si="16"/>
        <v>4.365608682943415E-2</v>
      </c>
      <c r="L54" s="11">
        <f t="shared" si="17"/>
        <v>0.74499537133677207</v>
      </c>
      <c r="M54" s="11">
        <f t="shared" si="18"/>
        <v>6.5828503901810068E-2</v>
      </c>
      <c r="N54" s="24">
        <f t="shared" si="21"/>
        <v>0.93351070036640305</v>
      </c>
      <c r="O54" s="28">
        <f t="shared" si="10"/>
        <v>8.3571003399685253</v>
      </c>
      <c r="P54" s="28">
        <f t="shared" si="11"/>
        <v>4.9894234541138012</v>
      </c>
      <c r="Q54" s="28">
        <f t="shared" ref="Q54:Q81" si="23">c_compl_A*L54*N54</f>
        <v>276.0957375241249</v>
      </c>
      <c r="R54" s="28">
        <f t="shared" si="12"/>
        <v>0</v>
      </c>
      <c r="S54" s="27">
        <f t="shared" ref="S54:S81" si="24">u_sil*J54*N54</f>
        <v>9.2713879799836019E-3</v>
      </c>
      <c r="T54" s="27">
        <f t="shared" ref="T54:T81" si="25">u_act*K54*N54</f>
        <v>2.2176654997487695E-3</v>
      </c>
      <c r="U54" s="27">
        <f t="shared" ref="U54:U81" si="26">u_compl*L54*N54</f>
        <v>-7.9398481390571367E-3</v>
      </c>
      <c r="V54" s="27">
        <f t="shared" ref="V54:V81" si="27">u_dead*M54*N54</f>
        <v>0</v>
      </c>
      <c r="AA54" s="8" t="str">
        <f t="shared" si="13"/>
        <v>2.08</v>
      </c>
      <c r="AB54" s="9">
        <f t="shared" si="20"/>
        <v>33</v>
      </c>
      <c r="AC54" s="11"/>
      <c r="AD54" s="11"/>
      <c r="AE54" s="11"/>
      <c r="AF54" s="11"/>
      <c r="AG54" s="24"/>
      <c r="AH54" s="28"/>
      <c r="AI54" s="28"/>
      <c r="AJ54" s="28"/>
      <c r="AK54" s="28"/>
      <c r="AL54" s="27"/>
      <c r="AM54" s="27"/>
      <c r="AN54" s="27"/>
      <c r="AO54" s="27"/>
    </row>
    <row r="55" spans="8:41" x14ac:dyDescent="0.25">
      <c r="H55" s="8" t="str">
        <f t="shared" si="8"/>
        <v>2.09</v>
      </c>
      <c r="I55" s="9">
        <f t="shared" si="14"/>
        <v>34</v>
      </c>
      <c r="J55" s="11">
        <f t="shared" si="15"/>
        <v>0.1395537314667408</v>
      </c>
      <c r="K55" s="11">
        <f t="shared" si="16"/>
        <v>4.1866164634475699E-2</v>
      </c>
      <c r="L55" s="11">
        <f t="shared" si="17"/>
        <v>0.75032743775820243</v>
      </c>
      <c r="M55" s="11">
        <f t="shared" si="18"/>
        <v>6.82526661405818E-2</v>
      </c>
      <c r="N55" s="24">
        <f t="shared" si="21"/>
        <v>0.93351070036640305</v>
      </c>
      <c r="O55" s="28">
        <f t="shared" si="10"/>
        <v>8.0144600926346961</v>
      </c>
      <c r="P55" s="28">
        <f t="shared" si="11"/>
        <v>4.784854505562433</v>
      </c>
      <c r="Q55" s="28">
        <f t="shared" si="23"/>
        <v>278.07180458144222</v>
      </c>
      <c r="R55" s="28">
        <f t="shared" si="12"/>
        <v>0</v>
      </c>
      <c r="S55" s="27">
        <f t="shared" si="24"/>
        <v>8.8912620342178929E-3</v>
      </c>
      <c r="T55" s="27">
        <f t="shared" si="25"/>
        <v>2.1267400644365587E-3</v>
      </c>
      <c r="U55" s="27">
        <f t="shared" si="26"/>
        <v>-7.9966750661527499E-3</v>
      </c>
      <c r="V55" s="27">
        <f t="shared" si="27"/>
        <v>0</v>
      </c>
      <c r="AA55" s="8" t="str">
        <f t="shared" si="13"/>
        <v>2.09</v>
      </c>
      <c r="AB55" s="9">
        <f t="shared" si="20"/>
        <v>34</v>
      </c>
      <c r="AC55" s="11"/>
      <c r="AD55" s="11"/>
      <c r="AE55" s="11"/>
      <c r="AF55" s="11"/>
      <c r="AG55" s="24"/>
      <c r="AH55" s="28"/>
      <c r="AI55" s="28"/>
      <c r="AJ55" s="28"/>
      <c r="AK55" s="28"/>
      <c r="AL55" s="27"/>
      <c r="AM55" s="27"/>
      <c r="AN55" s="27"/>
      <c r="AO55" s="27"/>
    </row>
    <row r="56" spans="8:41" x14ac:dyDescent="0.25">
      <c r="H56" s="8" t="str">
        <f t="shared" si="8"/>
        <v>2.10</v>
      </c>
      <c r="I56" s="9">
        <f t="shared" si="14"/>
        <v>35</v>
      </c>
      <c r="J56" s="11">
        <f t="shared" si="15"/>
        <v>0.13383203751549513</v>
      </c>
      <c r="K56" s="11">
        <f t="shared" si="16"/>
        <v>4.0149638326126155E-2</v>
      </c>
      <c r="L56" s="11">
        <f t="shared" si="17"/>
        <v>0.75533325580842181</v>
      </c>
      <c r="M56" s="11">
        <f t="shared" si="18"/>
        <v>7.0685068349957622E-2</v>
      </c>
      <c r="N56" s="24">
        <f t="shared" si="21"/>
        <v>0.93351070036640305</v>
      </c>
      <c r="O56" s="28">
        <f t="shared" si="10"/>
        <v>7.6858677479329964</v>
      </c>
      <c r="P56" s="28">
        <f t="shared" si="11"/>
        <v>4.5886739212616847</v>
      </c>
      <c r="Q56" s="28">
        <f t="shared" si="23"/>
        <v>279.92696379405174</v>
      </c>
      <c r="R56" s="28">
        <f t="shared" si="12"/>
        <v>0</v>
      </c>
      <c r="S56" s="27">
        <f t="shared" si="24"/>
        <v>8.5267208667017154E-3</v>
      </c>
      <c r="T56" s="27">
        <f t="shared" si="25"/>
        <v>2.039543033050976E-3</v>
      </c>
      <c r="U56" s="27">
        <f t="shared" si="26"/>
        <v>-8.0500249749705394E-3</v>
      </c>
      <c r="V56" s="27">
        <f t="shared" si="27"/>
        <v>0</v>
      </c>
      <c r="AA56" s="8" t="str">
        <f t="shared" si="13"/>
        <v>2.10</v>
      </c>
      <c r="AB56" s="9">
        <f t="shared" si="20"/>
        <v>35</v>
      </c>
      <c r="AC56" s="11"/>
      <c r="AD56" s="11"/>
      <c r="AE56" s="11"/>
      <c r="AF56" s="11"/>
      <c r="AG56" s="24"/>
      <c r="AH56" s="28"/>
      <c r="AI56" s="28"/>
      <c r="AJ56" s="28"/>
      <c r="AK56" s="28"/>
      <c r="AL56" s="27"/>
      <c r="AM56" s="27"/>
      <c r="AN56" s="27"/>
      <c r="AO56" s="27"/>
    </row>
    <row r="57" spans="8:41" x14ac:dyDescent="0.25">
      <c r="H57" s="8" t="str">
        <f t="shared" si="8"/>
        <v>2.11</v>
      </c>
      <c r="I57" s="9">
        <f t="shared" si="14"/>
        <v>36</v>
      </c>
      <c r="J57" s="11">
        <f t="shared" si="15"/>
        <v>0.12834492939165537</v>
      </c>
      <c r="K57" s="11">
        <f t="shared" si="16"/>
        <v>3.8503495033311699E-2</v>
      </c>
      <c r="L57" s="11">
        <f t="shared" si="17"/>
        <v>0.76002652578180918</v>
      </c>
      <c r="M57" s="11">
        <f t="shared" si="18"/>
        <v>7.3125049793224511E-2</v>
      </c>
      <c r="N57" s="24">
        <f t="shared" si="21"/>
        <v>0.93351070036640305</v>
      </c>
      <c r="O57" s="28">
        <f t="shared" si="10"/>
        <v>7.3707474812064406</v>
      </c>
      <c r="P57" s="28">
        <f t="shared" si="11"/>
        <v>4.4005373622959159</v>
      </c>
      <c r="Q57" s="28">
        <f t="shared" si="23"/>
        <v>281.66629249937932</v>
      </c>
      <c r="R57" s="28">
        <f t="shared" si="12"/>
        <v>0</v>
      </c>
      <c r="S57" s="27">
        <f t="shared" si="24"/>
        <v>8.1771256561231111E-3</v>
      </c>
      <c r="T57" s="27">
        <f t="shared" si="25"/>
        <v>1.9559213561384198E-3</v>
      </c>
      <c r="U57" s="27">
        <f t="shared" si="26"/>
        <v>-8.1000438775006706E-3</v>
      </c>
      <c r="V57" s="27">
        <f t="shared" si="27"/>
        <v>0</v>
      </c>
      <c r="AA57" s="8" t="str">
        <f t="shared" si="13"/>
        <v>2.11</v>
      </c>
      <c r="AB57" s="9">
        <f t="shared" si="20"/>
        <v>36</v>
      </c>
      <c r="AC57" s="11"/>
      <c r="AD57" s="11"/>
      <c r="AE57" s="11"/>
      <c r="AF57" s="11"/>
      <c r="AG57" s="24"/>
      <c r="AH57" s="28"/>
      <c r="AI57" s="28"/>
      <c r="AJ57" s="28"/>
      <c r="AK57" s="28"/>
      <c r="AL57" s="27"/>
      <c r="AM57" s="27"/>
      <c r="AN57" s="27"/>
      <c r="AO57" s="27"/>
    </row>
    <row r="58" spans="8:41" x14ac:dyDescent="0.25">
      <c r="H58" s="8" t="str">
        <f t="shared" si="8"/>
        <v>3.00</v>
      </c>
      <c r="I58" s="9">
        <f t="shared" si="14"/>
        <v>37</v>
      </c>
      <c r="J58" s="11">
        <f t="shared" si="15"/>
        <v>0.12308279052976052</v>
      </c>
      <c r="K58" s="11">
        <f t="shared" si="16"/>
        <v>3.6924846872201392E-2</v>
      </c>
      <c r="L58" s="11">
        <f t="shared" si="17"/>
        <v>0.76442038480304397</v>
      </c>
      <c r="M58" s="11">
        <f t="shared" si="18"/>
        <v>7.5571977794994902E-2</v>
      </c>
      <c r="N58" s="24">
        <f t="shared" si="21"/>
        <v>0.90194270566802237</v>
      </c>
      <c r="O58" s="28">
        <f t="shared" si="10"/>
        <v>6.8295140296901042</v>
      </c>
      <c r="P58" s="28">
        <f t="shared" si="11"/>
        <v>4.0774055791821784</v>
      </c>
      <c r="Q58" s="28">
        <f t="shared" si="23"/>
        <v>273.71464668967889</v>
      </c>
      <c r="R58" s="28">
        <f t="shared" si="12"/>
        <v>0</v>
      </c>
      <c r="S58" s="27">
        <f t="shared" si="24"/>
        <v>7.5766799138655165E-3</v>
      </c>
      <c r="T58" s="27">
        <f t="shared" si="25"/>
        <v>1.8122979066809875E-3</v>
      </c>
      <c r="U58" s="27">
        <f t="shared" si="26"/>
        <v>-7.8713737040646339E-3</v>
      </c>
      <c r="V58" s="27">
        <f t="shared" si="27"/>
        <v>0</v>
      </c>
      <c r="AA58" s="8" t="str">
        <f t="shared" si="13"/>
        <v>3.00</v>
      </c>
      <c r="AB58" s="9">
        <f t="shared" si="20"/>
        <v>37</v>
      </c>
      <c r="AC58" s="11"/>
      <c r="AD58" s="11"/>
      <c r="AE58" s="11"/>
      <c r="AF58" s="11"/>
      <c r="AG58" s="24"/>
      <c r="AH58" s="28"/>
      <c r="AI58" s="28"/>
      <c r="AJ58" s="28"/>
      <c r="AK58" s="28"/>
      <c r="AL58" s="27"/>
      <c r="AM58" s="27"/>
      <c r="AN58" s="27"/>
      <c r="AO58" s="27"/>
    </row>
    <row r="59" spans="8:41" x14ac:dyDescent="0.25">
      <c r="H59" s="8" t="str">
        <f t="shared" si="8"/>
        <v>3.01</v>
      </c>
      <c r="I59" s="9">
        <f t="shared" si="14"/>
        <v>38</v>
      </c>
      <c r="J59" s="11">
        <f t="shared" si="15"/>
        <v>0.11803639806069499</v>
      </c>
      <c r="K59" s="11">
        <f t="shared" si="16"/>
        <v>3.5410925236459168E-2</v>
      </c>
      <c r="L59" s="11">
        <f t="shared" si="17"/>
        <v>0.76852743011604063</v>
      </c>
      <c r="M59" s="11">
        <f t="shared" si="18"/>
        <v>7.8025246586805999E-2</v>
      </c>
      <c r="N59" s="24">
        <f t="shared" si="21"/>
        <v>0.90194270566802237</v>
      </c>
      <c r="O59" s="28">
        <f t="shared" si="10"/>
        <v>6.5495040622651919</v>
      </c>
      <c r="P59" s="28">
        <f t="shared" si="11"/>
        <v>3.9102316286608789</v>
      </c>
      <c r="Q59" s="28">
        <f t="shared" si="23"/>
        <v>275.18524909528452</v>
      </c>
      <c r="R59" s="28">
        <f t="shared" si="12"/>
        <v>0</v>
      </c>
      <c r="S59" s="27">
        <f t="shared" si="24"/>
        <v>7.2660361569821677E-3</v>
      </c>
      <c r="T59" s="27">
        <f t="shared" si="25"/>
        <v>1.7379935494867471E-3</v>
      </c>
      <c r="U59" s="27">
        <f t="shared" si="26"/>
        <v>-7.9136646857297203E-3</v>
      </c>
      <c r="V59" s="27">
        <f t="shared" si="27"/>
        <v>0</v>
      </c>
      <c r="AA59" s="8" t="str">
        <f t="shared" si="13"/>
        <v>3.01</v>
      </c>
      <c r="AB59" s="9">
        <f t="shared" si="20"/>
        <v>38</v>
      </c>
      <c r="AC59" s="11"/>
      <c r="AD59" s="11"/>
      <c r="AE59" s="11"/>
      <c r="AF59" s="11"/>
      <c r="AG59" s="24"/>
      <c r="AH59" s="28"/>
      <c r="AI59" s="28"/>
      <c r="AJ59" s="28"/>
      <c r="AK59" s="28"/>
      <c r="AL59" s="27"/>
      <c r="AM59" s="27"/>
      <c r="AN59" s="27"/>
      <c r="AO59" s="27"/>
    </row>
    <row r="60" spans="8:41" x14ac:dyDescent="0.25">
      <c r="H60" s="8" t="str">
        <f t="shared" si="8"/>
        <v>3.02</v>
      </c>
      <c r="I60" s="9">
        <f t="shared" si="14"/>
        <v>39</v>
      </c>
      <c r="J60" s="11">
        <f t="shared" si="15"/>
        <v>0.11319690690385663</v>
      </c>
      <c r="K60" s="11">
        <f t="shared" si="16"/>
        <v>3.3959075556289138E-2</v>
      </c>
      <c r="L60" s="11">
        <f t="shared" si="17"/>
        <v>0.77235974133940366</v>
      </c>
      <c r="M60" s="11">
        <f t="shared" si="18"/>
        <v>8.0484276200451274E-2</v>
      </c>
      <c r="N60" s="24">
        <f t="shared" si="21"/>
        <v>0.90194270566802237</v>
      </c>
      <c r="O60" s="28">
        <f t="shared" si="10"/>
        <v>6.2809744602799551</v>
      </c>
      <c r="P60" s="28">
        <f t="shared" si="11"/>
        <v>3.7499119391426587</v>
      </c>
      <c r="Q60" s="28">
        <f t="shared" si="23"/>
        <v>276.55747795438015</v>
      </c>
      <c r="R60" s="28">
        <f t="shared" si="12"/>
        <v>0</v>
      </c>
      <c r="S60" s="27">
        <f t="shared" si="24"/>
        <v>6.9681287461773964E-3</v>
      </c>
      <c r="T60" s="27">
        <f t="shared" si="25"/>
        <v>1.6667357282886183E-3</v>
      </c>
      <c r="U60" s="27">
        <f t="shared" si="26"/>
        <v>-7.9531266812351703E-3</v>
      </c>
      <c r="V60" s="27">
        <f t="shared" si="27"/>
        <v>0</v>
      </c>
      <c r="AA60" s="8" t="str">
        <f t="shared" si="13"/>
        <v>3.02</v>
      </c>
      <c r="AB60" s="9">
        <f t="shared" si="20"/>
        <v>39</v>
      </c>
      <c r="AC60" s="11"/>
      <c r="AD60" s="11"/>
      <c r="AE60" s="11"/>
      <c r="AF60" s="11"/>
      <c r="AG60" s="24"/>
      <c r="AH60" s="28"/>
      <c r="AI60" s="28"/>
      <c r="AJ60" s="28"/>
      <c r="AK60" s="28"/>
      <c r="AL60" s="27"/>
      <c r="AM60" s="27"/>
      <c r="AN60" s="27"/>
      <c r="AO60" s="27"/>
    </row>
    <row r="61" spans="8:41" x14ac:dyDescent="0.25">
      <c r="H61" s="8" t="str">
        <f t="shared" si="8"/>
        <v>3.03</v>
      </c>
      <c r="I61" s="9">
        <f t="shared" si="14"/>
        <v>40</v>
      </c>
      <c r="J61" s="11">
        <f t="shared" si="15"/>
        <v>0.10855583441782495</v>
      </c>
      <c r="K61" s="11">
        <f t="shared" si="16"/>
        <v>3.2566752412941644E-2</v>
      </c>
      <c r="L61" s="11">
        <f t="shared" si="17"/>
        <v>0.77592890176230445</v>
      </c>
      <c r="M61" s="11">
        <f t="shared" si="18"/>
        <v>8.2948511406929631E-2</v>
      </c>
      <c r="N61" s="24">
        <f t="shared" si="21"/>
        <v>0.90194270566802237</v>
      </c>
      <c r="O61" s="28">
        <f t="shared" si="10"/>
        <v>6.0234545460844924</v>
      </c>
      <c r="P61" s="28">
        <f t="shared" si="11"/>
        <v>3.5961654341846794</v>
      </c>
      <c r="Q61" s="28">
        <f t="shared" si="23"/>
        <v>277.83548087470359</v>
      </c>
      <c r="R61" s="28">
        <f t="shared" si="12"/>
        <v>0</v>
      </c>
      <c r="S61" s="27">
        <f t="shared" si="24"/>
        <v>6.6824355104913909E-3</v>
      </c>
      <c r="T61" s="27">
        <f t="shared" si="25"/>
        <v>1.5983995121129514E-3</v>
      </c>
      <c r="U61" s="27">
        <f t="shared" si="26"/>
        <v>-7.9898789657855736E-3</v>
      </c>
      <c r="V61" s="27">
        <f t="shared" si="27"/>
        <v>0</v>
      </c>
      <c r="AA61" s="8" t="str">
        <f t="shared" si="13"/>
        <v>3.03</v>
      </c>
      <c r="AB61" s="9">
        <f t="shared" si="20"/>
        <v>40</v>
      </c>
      <c r="AC61" s="11"/>
      <c r="AD61" s="11"/>
      <c r="AE61" s="11"/>
      <c r="AF61" s="11"/>
      <c r="AG61" s="24"/>
      <c r="AH61" s="28"/>
      <c r="AI61" s="28"/>
      <c r="AJ61" s="28"/>
      <c r="AK61" s="28"/>
      <c r="AL61" s="27"/>
      <c r="AM61" s="27"/>
      <c r="AN61" s="27"/>
      <c r="AO61" s="27"/>
    </row>
    <row r="62" spans="8:41" x14ac:dyDescent="0.25">
      <c r="H62" s="8" t="str">
        <f t="shared" si="8"/>
        <v>3.04</v>
      </c>
      <c r="I62" s="9">
        <f t="shared" si="14"/>
        <v>41</v>
      </c>
      <c r="J62" s="11">
        <f t="shared" si="15"/>
        <v>0.10410504562421297</v>
      </c>
      <c r="K62" s="11">
        <f t="shared" si="16"/>
        <v>3.1231514937732789E-2</v>
      </c>
      <c r="L62" s="11">
        <f t="shared" si="17"/>
        <v>0.77924601873900767</v>
      </c>
      <c r="M62" s="11">
        <f t="shared" si="18"/>
        <v>8.5417420699047314E-2</v>
      </c>
      <c r="N62" s="24">
        <f t="shared" si="21"/>
        <v>0.90194270566802237</v>
      </c>
      <c r="O62" s="28">
        <f t="shared" si="10"/>
        <v>5.7764929328619612</v>
      </c>
      <c r="P62" s="28">
        <f t="shared" si="11"/>
        <v>3.448722582226682</v>
      </c>
      <c r="Q62" s="28">
        <f t="shared" si="23"/>
        <v>279.02323504682789</v>
      </c>
      <c r="R62" s="28">
        <f t="shared" si="12"/>
        <v>0</v>
      </c>
      <c r="S62" s="27">
        <f t="shared" si="24"/>
        <v>6.4084556802626973E-3</v>
      </c>
      <c r="T62" s="27">
        <f t="shared" si="25"/>
        <v>1.5328651013781359E-3</v>
      </c>
      <c r="U62" s="27">
        <f t="shared" si="26"/>
        <v>-8.0240359137984853E-3</v>
      </c>
      <c r="V62" s="27">
        <f t="shared" si="27"/>
        <v>0</v>
      </c>
      <c r="AA62" s="8" t="str">
        <f t="shared" si="13"/>
        <v>3.04</v>
      </c>
      <c r="AB62" s="9">
        <f t="shared" si="20"/>
        <v>41</v>
      </c>
      <c r="AC62" s="11"/>
      <c r="AD62" s="11"/>
      <c r="AE62" s="11"/>
      <c r="AF62" s="11"/>
      <c r="AG62" s="24"/>
      <c r="AH62" s="28"/>
      <c r="AI62" s="28"/>
      <c r="AJ62" s="28"/>
      <c r="AK62" s="28"/>
      <c r="AL62" s="27"/>
      <c r="AM62" s="27"/>
      <c r="AN62" s="27"/>
      <c r="AO62" s="27"/>
    </row>
    <row r="63" spans="8:41" x14ac:dyDescent="0.25">
      <c r="H63" s="8" t="str">
        <f t="shared" si="8"/>
        <v>3.05</v>
      </c>
      <c r="I63" s="9">
        <f t="shared" si="14"/>
        <v>42</v>
      </c>
      <c r="J63" s="11">
        <f t="shared" si="15"/>
        <v>9.9836739003714009E-2</v>
      </c>
      <c r="K63" s="11">
        <f t="shared" si="16"/>
        <v>2.9951022450145075E-2</v>
      </c>
      <c r="L63" s="11">
        <f t="shared" si="17"/>
        <v>0.78232174323031534</v>
      </c>
      <c r="M63" s="11">
        <f t="shared" si="18"/>
        <v>8.7890495315826281E-2</v>
      </c>
      <c r="N63" s="24">
        <f t="shared" si="21"/>
        <v>0.90194270566802237</v>
      </c>
      <c r="O63" s="28">
        <f t="shared" si="10"/>
        <v>5.5396567364916125</v>
      </c>
      <c r="P63" s="28">
        <f t="shared" si="11"/>
        <v>3.3073249149306889</v>
      </c>
      <c r="Q63" s="28">
        <f t="shared" si="23"/>
        <v>280.124554241331</v>
      </c>
      <c r="R63" s="28">
        <f t="shared" si="12"/>
        <v>0</v>
      </c>
      <c r="S63" s="27">
        <f t="shared" si="24"/>
        <v>6.1457090127670965E-3</v>
      </c>
      <c r="T63" s="27">
        <f t="shared" si="25"/>
        <v>1.4700176138094598E-3</v>
      </c>
      <c r="U63" s="27">
        <f t="shared" si="26"/>
        <v>-8.0557072001261835E-3</v>
      </c>
      <c r="V63" s="27">
        <f t="shared" si="27"/>
        <v>0</v>
      </c>
      <c r="AA63" s="8" t="str">
        <f t="shared" si="13"/>
        <v>3.05</v>
      </c>
      <c r="AB63" s="9">
        <f t="shared" si="20"/>
        <v>42</v>
      </c>
      <c r="AC63" s="11"/>
      <c r="AD63" s="11"/>
      <c r="AE63" s="11"/>
      <c r="AF63" s="11"/>
      <c r="AG63" s="24"/>
      <c r="AH63" s="28"/>
      <c r="AI63" s="28"/>
      <c r="AJ63" s="28"/>
      <c r="AK63" s="28"/>
      <c r="AL63" s="27"/>
      <c r="AM63" s="27"/>
      <c r="AN63" s="27"/>
      <c r="AO63" s="27"/>
    </row>
    <row r="64" spans="8:41" x14ac:dyDescent="0.25">
      <c r="H64" s="8" t="str">
        <f t="shared" si="8"/>
        <v>3.06</v>
      </c>
      <c r="I64" s="9">
        <f t="shared" si="14"/>
        <v>43</v>
      </c>
      <c r="J64" s="11">
        <f t="shared" si="15"/>
        <v>9.5743432854367913E-2</v>
      </c>
      <c r="K64" s="11">
        <f t="shared" si="16"/>
        <v>2.8723030304979864E-2</v>
      </c>
      <c r="L64" s="11">
        <f t="shared" si="17"/>
        <v>0.78516628853368187</v>
      </c>
      <c r="M64" s="11">
        <f t="shared" si="18"/>
        <v>9.0367248306971085E-2</v>
      </c>
      <c r="N64" s="24">
        <f t="shared" si="21"/>
        <v>0.90194270566802237</v>
      </c>
      <c r="O64" s="28">
        <f t="shared" si="10"/>
        <v>5.312530818607776</v>
      </c>
      <c r="P64" s="28">
        <f t="shared" si="11"/>
        <v>3.1717245686051361</v>
      </c>
      <c r="Q64" s="28">
        <f t="shared" si="23"/>
        <v>281.14309551545517</v>
      </c>
      <c r="R64" s="28">
        <f t="shared" si="12"/>
        <v>0</v>
      </c>
      <c r="S64" s="27">
        <f t="shared" si="24"/>
        <v>5.8937349524653525E-3</v>
      </c>
      <c r="T64" s="27">
        <f t="shared" si="25"/>
        <v>1.4097468806143806E-3</v>
      </c>
      <c r="U64" s="27">
        <f t="shared" si="26"/>
        <v>-8.0849979929230164E-3</v>
      </c>
      <c r="V64" s="27">
        <f t="shared" si="27"/>
        <v>0</v>
      </c>
      <c r="AA64" s="8" t="str">
        <f t="shared" si="13"/>
        <v>3.06</v>
      </c>
      <c r="AB64" s="9">
        <f t="shared" si="20"/>
        <v>43</v>
      </c>
      <c r="AC64" s="11"/>
      <c r="AD64" s="11"/>
      <c r="AE64" s="11"/>
      <c r="AF64" s="11"/>
      <c r="AG64" s="24"/>
      <c r="AH64" s="28"/>
      <c r="AI64" s="28"/>
      <c r="AJ64" s="28"/>
      <c r="AK64" s="28"/>
      <c r="AL64" s="27"/>
      <c r="AM64" s="27"/>
      <c r="AN64" s="27"/>
      <c r="AO64" s="27"/>
    </row>
    <row r="65" spans="8:41" x14ac:dyDescent="0.25">
      <c r="H65" s="8" t="str">
        <f t="shared" si="8"/>
        <v>3.07</v>
      </c>
      <c r="I65" s="9">
        <f t="shared" si="14"/>
        <v>44</v>
      </c>
      <c r="J65" s="11">
        <f t="shared" si="15"/>
        <v>9.1817952197072727E-2</v>
      </c>
      <c r="K65" s="11">
        <f t="shared" si="16"/>
        <v>2.7545385927874845E-2</v>
      </c>
      <c r="L65" s="11">
        <f t="shared" si="17"/>
        <v>0.78778944823932173</v>
      </c>
      <c r="M65" s="11">
        <f t="shared" si="18"/>
        <v>9.2847213635731479E-2</v>
      </c>
      <c r="N65" s="24">
        <f t="shared" si="21"/>
        <v>0.90194270566802237</v>
      </c>
      <c r="O65" s="28">
        <f t="shared" si="10"/>
        <v>5.0947170600239362</v>
      </c>
      <c r="P65" s="28">
        <f t="shared" si="11"/>
        <v>3.0416838464291023</v>
      </c>
      <c r="Q65" s="28">
        <f t="shared" si="23"/>
        <v>282.08236564261796</v>
      </c>
      <c r="R65" s="28">
        <f t="shared" si="12"/>
        <v>0</v>
      </c>
      <c r="S65" s="27">
        <f t="shared" si="24"/>
        <v>5.6520918249380759E-3</v>
      </c>
      <c r="T65" s="27">
        <f t="shared" si="25"/>
        <v>1.3519472519028851E-3</v>
      </c>
      <c r="U65" s="27">
        <f t="shared" si="26"/>
        <v>-8.1120091385426547E-3</v>
      </c>
      <c r="V65" s="27">
        <f t="shared" si="27"/>
        <v>0</v>
      </c>
      <c r="AA65" s="8" t="str">
        <f t="shared" si="13"/>
        <v>3.07</v>
      </c>
      <c r="AB65" s="9">
        <f t="shared" si="20"/>
        <v>44</v>
      </c>
      <c r="AC65" s="11"/>
      <c r="AD65" s="11"/>
      <c r="AE65" s="11"/>
      <c r="AF65" s="11"/>
      <c r="AG65" s="24"/>
      <c r="AH65" s="28"/>
      <c r="AI65" s="28"/>
      <c r="AJ65" s="28"/>
      <c r="AK65" s="28"/>
      <c r="AL65" s="27"/>
      <c r="AM65" s="27"/>
      <c r="AN65" s="27"/>
      <c r="AO65" s="27"/>
    </row>
    <row r="66" spans="8:41" x14ac:dyDescent="0.25">
      <c r="H66" s="8" t="str">
        <f t="shared" si="8"/>
        <v>3.08</v>
      </c>
      <c r="I66" s="9">
        <f t="shared" si="14"/>
        <v>45</v>
      </c>
      <c r="J66" s="11">
        <f t="shared" si="15"/>
        <v>8.8053416210743363E-2</v>
      </c>
      <c r="K66" s="11">
        <f t="shared" si="16"/>
        <v>2.641602502420607E-2</v>
      </c>
      <c r="L66" s="11">
        <f t="shared" si="17"/>
        <v>0.79020061344647696</v>
      </c>
      <c r="M66" s="11">
        <f t="shared" si="18"/>
        <v>9.5329945318574388E-2</v>
      </c>
      <c r="N66" s="24">
        <f t="shared" ref="N66:N82" si="28">N54/(1+disc)</f>
        <v>0.90194270566802237</v>
      </c>
      <c r="O66" s="28">
        <f t="shared" si="10"/>
        <v>4.8858336635454238</v>
      </c>
      <c r="P66" s="28">
        <f t="shared" si="11"/>
        <v>2.9169747998224387</v>
      </c>
      <c r="Q66" s="28">
        <f t="shared" si="23"/>
        <v>282.94572727701103</v>
      </c>
      <c r="R66" s="28">
        <f t="shared" si="12"/>
        <v>0</v>
      </c>
      <c r="S66" s="27">
        <f t="shared" si="24"/>
        <v>5.4203560634243737E-3</v>
      </c>
      <c r="T66" s="27">
        <f t="shared" si="25"/>
        <v>1.2965174106176897E-3</v>
      </c>
      <c r="U66" s="27">
        <f t="shared" si="26"/>
        <v>-8.1368373388170986E-3</v>
      </c>
      <c r="V66" s="27">
        <f t="shared" si="27"/>
        <v>0</v>
      </c>
      <c r="AA66" s="8" t="str">
        <f t="shared" si="13"/>
        <v>3.08</v>
      </c>
      <c r="AB66" s="9">
        <f t="shared" si="20"/>
        <v>45</v>
      </c>
      <c r="AC66" s="11"/>
      <c r="AD66" s="11"/>
      <c r="AE66" s="11"/>
      <c r="AF66" s="11"/>
      <c r="AG66" s="24"/>
      <c r="AH66" s="28"/>
      <c r="AI66" s="28"/>
      <c r="AJ66" s="28"/>
      <c r="AK66" s="28"/>
      <c r="AL66" s="27"/>
      <c r="AM66" s="27"/>
      <c r="AN66" s="27"/>
      <c r="AO66" s="27"/>
    </row>
    <row r="67" spans="8:41" x14ac:dyDescent="0.25">
      <c r="H67" s="8" t="str">
        <f t="shared" si="8"/>
        <v>3.09</v>
      </c>
      <c r="I67" s="9">
        <f t="shared" si="14"/>
        <v>46</v>
      </c>
      <c r="J67" s="11">
        <f t="shared" si="15"/>
        <v>8.4443226178299496E-2</v>
      </c>
      <c r="K67" s="11">
        <f t="shared" si="16"/>
        <v>2.5332967949918704E-2</v>
      </c>
      <c r="L67" s="11">
        <f t="shared" si="17"/>
        <v>0.79240878927163383</v>
      </c>
      <c r="M67" s="11">
        <f t="shared" si="18"/>
        <v>9.7815016600148769E-2</v>
      </c>
      <c r="N67" s="24">
        <f t="shared" si="28"/>
        <v>0.90194270566802237</v>
      </c>
      <c r="O67" s="28">
        <f t="shared" si="10"/>
        <v>4.6855144851265589</v>
      </c>
      <c r="P67" s="28">
        <f t="shared" si="11"/>
        <v>2.7973788276967793</v>
      </c>
      <c r="Q67" s="28">
        <f t="shared" si="23"/>
        <v>283.73640486466758</v>
      </c>
      <c r="R67" s="28">
        <f t="shared" si="12"/>
        <v>0</v>
      </c>
      <c r="S67" s="27">
        <f t="shared" si="24"/>
        <v>5.1981214668059194E-3</v>
      </c>
      <c r="T67" s="27">
        <f t="shared" si="25"/>
        <v>1.2433601944120153E-3</v>
      </c>
      <c r="U67" s="27">
        <f t="shared" si="26"/>
        <v>-8.1595753210447295E-3</v>
      </c>
      <c r="V67" s="27">
        <f t="shared" si="27"/>
        <v>0</v>
      </c>
      <c r="AA67" s="8" t="str">
        <f t="shared" si="13"/>
        <v>3.09</v>
      </c>
      <c r="AB67" s="9">
        <f t="shared" si="20"/>
        <v>46</v>
      </c>
      <c r="AC67" s="11"/>
      <c r="AD67" s="11"/>
      <c r="AE67" s="11"/>
      <c r="AF67" s="11"/>
      <c r="AG67" s="24"/>
      <c r="AH67" s="28"/>
      <c r="AI67" s="28"/>
      <c r="AJ67" s="28"/>
      <c r="AK67" s="28"/>
      <c r="AL67" s="27"/>
      <c r="AM67" s="27"/>
      <c r="AN67" s="27"/>
      <c r="AO67" s="27"/>
    </row>
    <row r="68" spans="8:41" x14ac:dyDescent="0.25">
      <c r="H68" s="8" t="str">
        <f t="shared" si="8"/>
        <v>3.10</v>
      </c>
      <c r="I68" s="9">
        <f t="shared" si="14"/>
        <v>47</v>
      </c>
      <c r="J68" s="11">
        <f t="shared" si="15"/>
        <v>8.0981053924274987E-2</v>
      </c>
      <c r="K68" s="11">
        <f t="shared" si="16"/>
        <v>2.429431623504338E-2</v>
      </c>
      <c r="L68" s="11">
        <f t="shared" si="17"/>
        <v>0.79442261067859055</v>
      </c>
      <c r="M68" s="11">
        <f t="shared" si="18"/>
        <v>0.10030201916209189</v>
      </c>
      <c r="N68" s="24">
        <f t="shared" si="28"/>
        <v>0.90194270566802237</v>
      </c>
      <c r="O68" s="28">
        <f t="shared" si="10"/>
        <v>4.4934083923064829</v>
      </c>
      <c r="P68" s="28">
        <f t="shared" si="11"/>
        <v>2.6826862925667805</v>
      </c>
      <c r="Q68" s="28">
        <f t="shared" si="23"/>
        <v>284.45749031170635</v>
      </c>
      <c r="R68" s="28">
        <f t="shared" si="12"/>
        <v>0</v>
      </c>
      <c r="S68" s="27">
        <f t="shared" si="24"/>
        <v>4.9849984878540627E-3</v>
      </c>
      <c r="T68" s="27">
        <f t="shared" si="25"/>
        <v>1.1923824250212837E-3</v>
      </c>
      <c r="U68" s="27">
        <f t="shared" si="26"/>
        <v>-8.1803120009953639E-3</v>
      </c>
      <c r="V68" s="27">
        <f t="shared" si="27"/>
        <v>0</v>
      </c>
      <c r="AA68" s="8" t="str">
        <f t="shared" si="13"/>
        <v>3.10</v>
      </c>
      <c r="AB68" s="9">
        <f t="shared" si="20"/>
        <v>47</v>
      </c>
      <c r="AC68" s="11"/>
      <c r="AD68" s="11"/>
      <c r="AE68" s="11"/>
      <c r="AF68" s="11"/>
      <c r="AG68" s="24"/>
      <c r="AH68" s="28"/>
      <c r="AI68" s="28"/>
      <c r="AJ68" s="28"/>
      <c r="AK68" s="28"/>
      <c r="AL68" s="27"/>
      <c r="AM68" s="27"/>
      <c r="AN68" s="27"/>
      <c r="AO68" s="27"/>
    </row>
    <row r="69" spans="8:41" x14ac:dyDescent="0.25">
      <c r="H69" s="8" t="str">
        <f t="shared" si="8"/>
        <v>3.11</v>
      </c>
      <c r="I69" s="9">
        <f t="shared" si="14"/>
        <v>48</v>
      </c>
      <c r="J69" s="11">
        <f t="shared" si="15"/>
        <v>7.7660830724931892E-2</v>
      </c>
      <c r="K69" s="11">
        <f t="shared" si="16"/>
        <v>2.3298249252078337E-2</v>
      </c>
      <c r="L69" s="11">
        <f t="shared" si="17"/>
        <v>0.79625035765870356</v>
      </c>
      <c r="M69" s="11">
        <f t="shared" si="18"/>
        <v>0.10279056236428698</v>
      </c>
      <c r="N69" s="24">
        <f t="shared" si="28"/>
        <v>0.90194270566802237</v>
      </c>
      <c r="O69" s="28">
        <f t="shared" si="10"/>
        <v>4.3091786488629147</v>
      </c>
      <c r="P69" s="28">
        <f t="shared" si="11"/>
        <v>2.5726961526580792</v>
      </c>
      <c r="Q69" s="28">
        <f t="shared" si="23"/>
        <v>285.11194841989595</v>
      </c>
      <c r="R69" s="28">
        <f t="shared" si="12"/>
        <v>0</v>
      </c>
      <c r="S69" s="27">
        <f t="shared" si="24"/>
        <v>4.7806135505631701E-3</v>
      </c>
      <c r="T69" s="27">
        <f t="shared" si="25"/>
        <v>1.1434947447449273E-3</v>
      </c>
      <c r="U69" s="27">
        <f t="shared" si="26"/>
        <v>-8.1991326392239633E-3</v>
      </c>
      <c r="V69" s="27">
        <f t="shared" si="27"/>
        <v>0</v>
      </c>
      <c r="AA69" s="8" t="str">
        <f t="shared" si="13"/>
        <v>3.11</v>
      </c>
      <c r="AB69" s="9">
        <f t="shared" si="20"/>
        <v>48</v>
      </c>
      <c r="AC69" s="11"/>
      <c r="AD69" s="11"/>
      <c r="AE69" s="11"/>
      <c r="AF69" s="11"/>
      <c r="AG69" s="24"/>
      <c r="AH69" s="28"/>
      <c r="AI69" s="28"/>
      <c r="AJ69" s="28"/>
      <c r="AK69" s="28"/>
      <c r="AL69" s="27"/>
      <c r="AM69" s="27"/>
      <c r="AN69" s="27"/>
      <c r="AO69" s="27"/>
    </row>
    <row r="70" spans="8:41" x14ac:dyDescent="0.25">
      <c r="H70" s="8" t="str">
        <f t="shared" si="8"/>
        <v>4.00</v>
      </c>
      <c r="I70" s="9">
        <f t="shared" si="14"/>
        <v>49</v>
      </c>
      <c r="J70" s="11">
        <f t="shared" si="15"/>
        <v>7.4476736672129437E-2</v>
      </c>
      <c r="K70" s="11">
        <f t="shared" si="16"/>
        <v>2.2343021022363494E-2</v>
      </c>
      <c r="L70" s="11">
        <f t="shared" si="17"/>
        <v>0.79789996978826772</v>
      </c>
      <c r="M70" s="11">
        <f t="shared" si="18"/>
        <v>0.10528027251724009</v>
      </c>
      <c r="N70" s="24">
        <f t="shared" si="28"/>
        <v>0.87144222769857238</v>
      </c>
      <c r="O70" s="28">
        <f t="shared" si="10"/>
        <v>3.9927558692207663</v>
      </c>
      <c r="P70" s="28">
        <f t="shared" si="11"/>
        <v>2.3837831973458288</v>
      </c>
      <c r="Q70" s="28">
        <f t="shared" si="23"/>
        <v>276.04118077216378</v>
      </c>
      <c r="R70" s="28">
        <f t="shared" si="12"/>
        <v>0</v>
      </c>
      <c r="S70" s="27">
        <f t="shared" si="24"/>
        <v>4.4295733289043899E-3</v>
      </c>
      <c r="T70" s="27">
        <f t="shared" si="25"/>
        <v>1.0595279803873869E-3</v>
      </c>
      <c r="U70" s="27">
        <f t="shared" si="26"/>
        <v>-7.938279218329073E-3</v>
      </c>
      <c r="V70" s="27">
        <f t="shared" si="27"/>
        <v>0</v>
      </c>
      <c r="AA70" s="8" t="str">
        <f t="shared" si="13"/>
        <v>4.00</v>
      </c>
      <c r="AB70" s="9">
        <f t="shared" si="20"/>
        <v>49</v>
      </c>
      <c r="AC70" s="11"/>
      <c r="AD70" s="11"/>
      <c r="AE70" s="11"/>
      <c r="AF70" s="11"/>
      <c r="AG70" s="24"/>
      <c r="AH70" s="28"/>
      <c r="AI70" s="28"/>
      <c r="AJ70" s="28"/>
      <c r="AK70" s="28"/>
      <c r="AL70" s="27"/>
      <c r="AM70" s="27"/>
      <c r="AN70" s="27"/>
      <c r="AO70" s="27"/>
    </row>
    <row r="71" spans="8:41" x14ac:dyDescent="0.25">
      <c r="H71" s="8" t="str">
        <f t="shared" si="8"/>
        <v>4.01</v>
      </c>
      <c r="I71" s="9">
        <f t="shared" si="14"/>
        <v>50</v>
      </c>
      <c r="J71" s="11">
        <f t="shared" si="15"/>
        <v>7.1423190472717071E-2</v>
      </c>
      <c r="K71" s="11">
        <f t="shared" si="16"/>
        <v>2.1426957154229192E-2</v>
      </c>
      <c r="L71" s="11">
        <f t="shared" si="17"/>
        <v>0.79937906018875515</v>
      </c>
      <c r="M71" s="11">
        <f t="shared" si="18"/>
        <v>0.10777079218429939</v>
      </c>
      <c r="N71" s="24">
        <f t="shared" si="28"/>
        <v>0.87144222769857238</v>
      </c>
      <c r="O71" s="28">
        <f t="shared" si="10"/>
        <v>3.8290528788049283</v>
      </c>
      <c r="P71" s="28">
        <f t="shared" si="11"/>
        <v>2.2860480855913137</v>
      </c>
      <c r="Q71" s="28">
        <f t="shared" si="23"/>
        <v>276.55288634438944</v>
      </c>
      <c r="R71" s="28">
        <f t="shared" si="12"/>
        <v>0</v>
      </c>
      <c r="S71" s="27">
        <f t="shared" si="24"/>
        <v>4.2479608226658342E-3</v>
      </c>
      <c r="T71" s="27">
        <f t="shared" si="25"/>
        <v>1.0160873328966689E-3</v>
      </c>
      <c r="U71" s="27">
        <f t="shared" si="26"/>
        <v>-7.9529946375956461E-3</v>
      </c>
      <c r="V71" s="27">
        <f t="shared" si="27"/>
        <v>0</v>
      </c>
      <c r="AA71" s="8" t="str">
        <f t="shared" si="13"/>
        <v>4.01</v>
      </c>
      <c r="AB71" s="9">
        <f t="shared" si="20"/>
        <v>50</v>
      </c>
      <c r="AC71" s="11"/>
      <c r="AD71" s="11"/>
      <c r="AE71" s="11"/>
      <c r="AF71" s="11"/>
      <c r="AG71" s="24"/>
      <c r="AH71" s="28"/>
      <c r="AI71" s="28"/>
      <c r="AJ71" s="28"/>
      <c r="AK71" s="28"/>
      <c r="AL71" s="27"/>
      <c r="AM71" s="27"/>
      <c r="AN71" s="27"/>
      <c r="AO71" s="27"/>
    </row>
    <row r="72" spans="8:41" x14ac:dyDescent="0.25">
      <c r="H72" s="8" t="str">
        <f t="shared" si="8"/>
        <v>4.02</v>
      </c>
      <c r="I72" s="9">
        <f t="shared" si="14"/>
        <v>51</v>
      </c>
      <c r="J72" s="11">
        <f t="shared" si="15"/>
        <v>6.8494839665818499E-2</v>
      </c>
      <c r="K72" s="11">
        <f t="shared" si="16"/>
        <v>2.0548451907181575E-2</v>
      </c>
      <c r="L72" s="11">
        <f t="shared" si="17"/>
        <v>0.80069492891450811</v>
      </c>
      <c r="M72" s="11">
        <f t="shared" si="18"/>
        <v>0.11026177951249259</v>
      </c>
      <c r="N72" s="24">
        <f t="shared" si="28"/>
        <v>0.87144222769857238</v>
      </c>
      <c r="O72" s="28">
        <f t="shared" si="10"/>
        <v>3.6720617109070326</v>
      </c>
      <c r="P72" s="28">
        <f t="shared" si="11"/>
        <v>2.1923201136847319</v>
      </c>
      <c r="Q72" s="28">
        <f t="shared" si="23"/>
        <v>277.00812380591537</v>
      </c>
      <c r="R72" s="28">
        <f t="shared" si="12"/>
        <v>0</v>
      </c>
      <c r="S72" s="27">
        <f t="shared" si="24"/>
        <v>4.0737944290842043E-3</v>
      </c>
      <c r="T72" s="27">
        <f t="shared" si="25"/>
        <v>9.7442775207129948E-4</v>
      </c>
      <c r="U72" s="27">
        <f t="shared" si="26"/>
        <v>-7.9660861700623867E-3</v>
      </c>
      <c r="V72" s="27">
        <f t="shared" si="27"/>
        <v>0</v>
      </c>
      <c r="AA72" s="8" t="str">
        <f t="shared" si="13"/>
        <v>4.02</v>
      </c>
      <c r="AB72" s="9">
        <f t="shared" si="20"/>
        <v>51</v>
      </c>
      <c r="AC72" s="11"/>
      <c r="AD72" s="11"/>
      <c r="AE72" s="11"/>
      <c r="AF72" s="11"/>
      <c r="AG72" s="24"/>
      <c r="AH72" s="28"/>
      <c r="AI72" s="28"/>
      <c r="AJ72" s="28"/>
      <c r="AK72" s="28"/>
      <c r="AL72" s="27"/>
      <c r="AM72" s="27"/>
      <c r="AN72" s="27"/>
      <c r="AO72" s="27"/>
    </row>
    <row r="73" spans="8:41" x14ac:dyDescent="0.25">
      <c r="H73" s="8" t="str">
        <f t="shared" si="8"/>
        <v>4.03</v>
      </c>
      <c r="I73" s="9">
        <f t="shared" si="14"/>
        <v>52</v>
      </c>
      <c r="J73" s="11">
        <f t="shared" si="15"/>
        <v>6.5686551241007154E-2</v>
      </c>
      <c r="K73" s="11">
        <f t="shared" si="16"/>
        <v>1.9705965376756323E-2</v>
      </c>
      <c r="L73" s="11">
        <f t="shared" si="17"/>
        <v>0.80185457579142816</v>
      </c>
      <c r="M73" s="11">
        <f t="shared" si="18"/>
        <v>0.11275290759080912</v>
      </c>
      <c r="N73" s="24">
        <f t="shared" si="28"/>
        <v>0.87144222769857238</v>
      </c>
      <c r="O73" s="28">
        <f t="shared" si="10"/>
        <v>3.5215071808395741</v>
      </c>
      <c r="P73" s="28">
        <f t="shared" si="11"/>
        <v>2.1024349887856522</v>
      </c>
      <c r="Q73" s="28">
        <f t="shared" si="23"/>
        <v>277.40931481394199</v>
      </c>
      <c r="R73" s="28">
        <f t="shared" si="12"/>
        <v>0</v>
      </c>
      <c r="S73" s="27">
        <f t="shared" si="24"/>
        <v>3.9067688575802053E-3</v>
      </c>
      <c r="T73" s="27">
        <f t="shared" si="25"/>
        <v>9.3447621413058908E-4</v>
      </c>
      <c r="U73" s="27">
        <f t="shared" si="26"/>
        <v>-7.9776234567552253E-3</v>
      </c>
      <c r="V73" s="27">
        <f t="shared" si="27"/>
        <v>0</v>
      </c>
      <c r="AA73" s="8" t="str">
        <f t="shared" si="13"/>
        <v>4.03</v>
      </c>
      <c r="AB73" s="9">
        <f t="shared" si="20"/>
        <v>52</v>
      </c>
      <c r="AC73" s="11"/>
      <c r="AD73" s="11"/>
      <c r="AE73" s="11"/>
      <c r="AF73" s="11"/>
      <c r="AG73" s="24"/>
      <c r="AH73" s="28"/>
      <c r="AI73" s="28"/>
      <c r="AJ73" s="28"/>
      <c r="AK73" s="28"/>
      <c r="AL73" s="27"/>
      <c r="AM73" s="27"/>
      <c r="AN73" s="27"/>
      <c r="AO73" s="27"/>
    </row>
    <row r="74" spans="8:41" x14ac:dyDescent="0.25">
      <c r="H74" s="8" t="str">
        <f t="shared" si="8"/>
        <v>4.04</v>
      </c>
      <c r="I74" s="9">
        <f t="shared" si="14"/>
        <v>53</v>
      </c>
      <c r="J74" s="11">
        <f t="shared" si="15"/>
        <v>6.2993402641016702E-2</v>
      </c>
      <c r="K74" s="11">
        <f t="shared" si="16"/>
        <v>1.8898020794973061E-2</v>
      </c>
      <c r="L74" s="11">
        <f t="shared" si="17"/>
        <v>0.80286471272920978</v>
      </c>
      <c r="M74" s="11">
        <f t="shared" si="18"/>
        <v>0.11524386383480117</v>
      </c>
      <c r="N74" s="24">
        <f t="shared" si="28"/>
        <v>0.87144222769857238</v>
      </c>
      <c r="O74" s="28">
        <f t="shared" si="10"/>
        <v>3.3771253864729109</v>
      </c>
      <c r="P74" s="28">
        <f t="shared" si="11"/>
        <v>2.0162351541028753</v>
      </c>
      <c r="Q74" s="28">
        <f t="shared" si="23"/>
        <v>277.7587814182844</v>
      </c>
      <c r="R74" s="28">
        <f t="shared" si="12"/>
        <v>0</v>
      </c>
      <c r="S74" s="27">
        <f t="shared" si="24"/>
        <v>3.7465913344723995E-3</v>
      </c>
      <c r="T74" s="27">
        <f t="shared" si="25"/>
        <v>8.9616268928786847E-4</v>
      </c>
      <c r="U74" s="27">
        <f t="shared" si="26"/>
        <v>-7.9876732742317005E-3</v>
      </c>
      <c r="V74" s="27">
        <f t="shared" si="27"/>
        <v>0</v>
      </c>
      <c r="AA74" s="8" t="str">
        <f t="shared" si="13"/>
        <v>4.04</v>
      </c>
      <c r="AB74" s="9">
        <f t="shared" si="20"/>
        <v>53</v>
      </c>
      <c r="AC74" s="11"/>
      <c r="AD74" s="11"/>
      <c r="AE74" s="11"/>
      <c r="AF74" s="11"/>
      <c r="AG74" s="24"/>
      <c r="AH74" s="28"/>
      <c r="AI74" s="28"/>
      <c r="AJ74" s="28"/>
      <c r="AK74" s="28"/>
      <c r="AL74" s="27"/>
      <c r="AM74" s="27"/>
      <c r="AN74" s="27"/>
      <c r="AO74" s="27"/>
    </row>
    <row r="75" spans="8:41" x14ac:dyDescent="0.25">
      <c r="H75" s="8" t="str">
        <f t="shared" si="8"/>
        <v>4.05</v>
      </c>
      <c r="I75" s="9">
        <f t="shared" si="14"/>
        <v>54</v>
      </c>
      <c r="J75" s="11">
        <f t="shared" si="15"/>
        <v>6.041067313326863E-2</v>
      </c>
      <c r="K75" s="11">
        <f t="shared" si="16"/>
        <v>1.8123201941578751E-2</v>
      </c>
      <c r="L75" s="11">
        <f t="shared" si="17"/>
        <v>0.80373177552872854</v>
      </c>
      <c r="M75" s="11">
        <f t="shared" si="18"/>
        <v>0.1177343493964248</v>
      </c>
      <c r="N75" s="24">
        <f t="shared" si="28"/>
        <v>0.87144222769857238</v>
      </c>
      <c r="O75" s="28">
        <f t="shared" si="10"/>
        <v>3.2386632456561291</v>
      </c>
      <c r="P75" s="28">
        <f t="shared" si="11"/>
        <v>1.9335695126992609</v>
      </c>
      <c r="Q75" s="28">
        <f t="shared" si="23"/>
        <v>278.05875014625201</v>
      </c>
      <c r="R75" s="28">
        <f t="shared" si="12"/>
        <v>0</v>
      </c>
      <c r="S75" s="27">
        <f t="shared" si="24"/>
        <v>3.5929810897907684E-3</v>
      </c>
      <c r="T75" s="27">
        <f t="shared" si="25"/>
        <v>8.5942001898910939E-4</v>
      </c>
      <c r="U75" s="27">
        <f t="shared" si="26"/>
        <v>-7.9962996520522613E-3</v>
      </c>
      <c r="V75" s="27">
        <f t="shared" si="27"/>
        <v>0</v>
      </c>
      <c r="AA75" s="8" t="str">
        <f t="shared" si="13"/>
        <v>4.05</v>
      </c>
      <c r="AB75" s="9">
        <f t="shared" si="20"/>
        <v>54</v>
      </c>
      <c r="AC75" s="11"/>
      <c r="AD75" s="11"/>
      <c r="AE75" s="11"/>
      <c r="AF75" s="11"/>
      <c r="AG75" s="24"/>
      <c r="AH75" s="28"/>
      <c r="AI75" s="28"/>
      <c r="AJ75" s="28"/>
      <c r="AK75" s="28"/>
      <c r="AL75" s="27"/>
      <c r="AM75" s="27"/>
      <c r="AN75" s="27"/>
      <c r="AO75" s="27"/>
    </row>
    <row r="76" spans="8:41" x14ac:dyDescent="0.25">
      <c r="H76" s="8" t="str">
        <f t="shared" si="8"/>
        <v>4.06</v>
      </c>
      <c r="I76" s="9">
        <f t="shared" si="14"/>
        <v>55</v>
      </c>
      <c r="J76" s="11">
        <f t="shared" si="15"/>
        <v>5.7933835535124253E-2</v>
      </c>
      <c r="K76" s="11">
        <f t="shared" si="16"/>
        <v>1.7380150661494571E-2</v>
      </c>
      <c r="L76" s="11">
        <f t="shared" si="17"/>
        <v>0.80446193520529607</v>
      </c>
      <c r="M76" s="11">
        <f t="shared" si="18"/>
        <v>0.12022407859808583</v>
      </c>
      <c r="N76" s="24">
        <f t="shared" si="28"/>
        <v>0.87144222769857238</v>
      </c>
      <c r="O76" s="28">
        <f t="shared" si="10"/>
        <v>3.1058780526013638</v>
      </c>
      <c r="P76" s="28">
        <f t="shared" si="11"/>
        <v>1.8542931626274386</v>
      </c>
      <c r="Q76" s="28">
        <f t="shared" si="23"/>
        <v>278.31135592003767</v>
      </c>
      <c r="R76" s="28">
        <f t="shared" si="12"/>
        <v>0</v>
      </c>
      <c r="S76" s="27">
        <f t="shared" si="24"/>
        <v>3.4456688651283581E-3</v>
      </c>
      <c r="T76" s="27">
        <f t="shared" si="25"/>
        <v>8.2418379818781991E-4</v>
      </c>
      <c r="U76" s="27">
        <f t="shared" si="26"/>
        <v>-8.0035639854349229E-3</v>
      </c>
      <c r="V76" s="27">
        <f t="shared" si="27"/>
        <v>0</v>
      </c>
      <c r="AA76" s="8" t="str">
        <f t="shared" si="13"/>
        <v>4.06</v>
      </c>
      <c r="AB76" s="9">
        <f t="shared" si="20"/>
        <v>55</v>
      </c>
      <c r="AC76" s="11"/>
      <c r="AD76" s="11"/>
      <c r="AE76" s="11"/>
      <c r="AF76" s="11"/>
      <c r="AG76" s="24"/>
      <c r="AH76" s="28"/>
      <c r="AI76" s="28"/>
      <c r="AJ76" s="28"/>
      <c r="AK76" s="28"/>
      <c r="AL76" s="27"/>
      <c r="AM76" s="27"/>
      <c r="AN76" s="27"/>
      <c r="AO76" s="27"/>
    </row>
    <row r="77" spans="8:41" x14ac:dyDescent="0.25">
      <c r="H77" s="8" t="str">
        <f t="shared" si="8"/>
        <v>4.07</v>
      </c>
      <c r="I77" s="9">
        <f t="shared" si="14"/>
        <v>56</v>
      </c>
      <c r="J77" s="11">
        <f t="shared" si="15"/>
        <v>5.555854827837562E-2</v>
      </c>
      <c r="K77" s="11">
        <f t="shared" si="16"/>
        <v>1.6667564484086107E-2</v>
      </c>
      <c r="L77" s="11">
        <f t="shared" si="17"/>
        <v>0.80506110884764071</v>
      </c>
      <c r="M77" s="11">
        <f t="shared" si="18"/>
        <v>0.12271277838989833</v>
      </c>
      <c r="N77" s="24">
        <f t="shared" si="28"/>
        <v>0.87144222769857238</v>
      </c>
      <c r="O77" s="28">
        <f t="shared" si="10"/>
        <v>2.9785370524549721</v>
      </c>
      <c r="P77" s="28">
        <f t="shared" si="11"/>
        <v>1.7782671429290737</v>
      </c>
      <c r="Q77" s="28">
        <f t="shared" si="23"/>
        <v>278.51864581348667</v>
      </c>
      <c r="R77" s="28">
        <f t="shared" si="12"/>
        <v>0</v>
      </c>
      <c r="S77" s="27">
        <f t="shared" si="24"/>
        <v>3.3043964416694825E-3</v>
      </c>
      <c r="T77" s="27">
        <f t="shared" si="25"/>
        <v>7.9039226244850054E-4</v>
      </c>
      <c r="U77" s="27">
        <f t="shared" si="26"/>
        <v>-8.0095251432909086E-3</v>
      </c>
      <c r="V77" s="27">
        <f t="shared" si="27"/>
        <v>0</v>
      </c>
      <c r="AA77" s="8" t="str">
        <f t="shared" si="13"/>
        <v>4.07</v>
      </c>
      <c r="AB77" s="9">
        <f t="shared" si="20"/>
        <v>56</v>
      </c>
      <c r="AC77" s="11"/>
      <c r="AD77" s="11"/>
      <c r="AE77" s="11"/>
      <c r="AF77" s="11"/>
      <c r="AG77" s="24"/>
      <c r="AH77" s="28"/>
      <c r="AI77" s="28"/>
      <c r="AJ77" s="28"/>
      <c r="AK77" s="28"/>
      <c r="AL77" s="27"/>
      <c r="AM77" s="27"/>
      <c r="AN77" s="27"/>
      <c r="AO77" s="27"/>
    </row>
    <row r="78" spans="8:41" x14ac:dyDescent="0.25">
      <c r="H78" s="8" t="str">
        <f t="shared" si="8"/>
        <v>4.08</v>
      </c>
      <c r="I78" s="9">
        <f t="shared" si="14"/>
        <v>57</v>
      </c>
      <c r="J78" s="11">
        <f t="shared" si="15"/>
        <v>5.3280647799076902E-2</v>
      </c>
      <c r="K78" s="11">
        <f t="shared" si="16"/>
        <v>1.5984194340066551E-2</v>
      </c>
      <c r="L78" s="11">
        <f t="shared" si="17"/>
        <v>0.80553497003165364</v>
      </c>
      <c r="M78" s="11">
        <f t="shared" si="18"/>
        <v>0.12520018782920372</v>
      </c>
      <c r="N78" s="24">
        <f t="shared" si="28"/>
        <v>0.87144222769857238</v>
      </c>
      <c r="O78" s="28">
        <f t="shared" si="10"/>
        <v>2.8564170333104664</v>
      </c>
      <c r="P78" s="28">
        <f t="shared" si="11"/>
        <v>1.7053581900506281</v>
      </c>
      <c r="Q78" s="28">
        <f t="shared" si="23"/>
        <v>278.68258265483246</v>
      </c>
      <c r="R78" s="28">
        <f t="shared" si="12"/>
        <v>0</v>
      </c>
      <c r="S78" s="27">
        <f t="shared" si="24"/>
        <v>3.1689161875678548E-3</v>
      </c>
      <c r="T78" s="27">
        <f t="shared" si="25"/>
        <v>7.579861796799545E-4</v>
      </c>
      <c r="U78" s="27">
        <f t="shared" si="26"/>
        <v>-8.014239571830643E-3</v>
      </c>
      <c r="V78" s="27">
        <f t="shared" si="27"/>
        <v>0</v>
      </c>
      <c r="AA78" s="8" t="str">
        <f t="shared" si="13"/>
        <v>4.08</v>
      </c>
      <c r="AB78" s="9">
        <f t="shared" si="20"/>
        <v>57</v>
      </c>
      <c r="AC78" s="11"/>
      <c r="AD78" s="11"/>
      <c r="AE78" s="11"/>
      <c r="AF78" s="11"/>
      <c r="AG78" s="24"/>
      <c r="AH78" s="28"/>
      <c r="AI78" s="28"/>
      <c r="AJ78" s="28"/>
      <c r="AK78" s="28"/>
      <c r="AL78" s="27"/>
      <c r="AM78" s="27"/>
      <c r="AN78" s="27"/>
      <c r="AO78" s="27"/>
    </row>
    <row r="79" spans="8:41" x14ac:dyDescent="0.25">
      <c r="H79" s="8" t="str">
        <f t="shared" si="8"/>
        <v>4.09</v>
      </c>
      <c r="I79" s="9">
        <f t="shared" si="14"/>
        <v>58</v>
      </c>
      <c r="J79" s="11">
        <f t="shared" si="15"/>
        <v>5.1096141239383441E-2</v>
      </c>
      <c r="K79" s="11">
        <f t="shared" si="16"/>
        <v>1.5328842372020778E-2</v>
      </c>
      <c r="L79" s="11">
        <f t="shared" si="17"/>
        <v>0.80588895880715872</v>
      </c>
      <c r="M79" s="11">
        <f t="shared" si="18"/>
        <v>0.12768605758143783</v>
      </c>
      <c r="N79" s="24">
        <f t="shared" si="28"/>
        <v>0.87144222769857238</v>
      </c>
      <c r="O79" s="28">
        <f t="shared" si="10"/>
        <v>2.7393039349484201</v>
      </c>
      <c r="P79" s="28">
        <f t="shared" si="11"/>
        <v>1.6354385042475585</v>
      </c>
      <c r="Q79" s="28">
        <f t="shared" si="23"/>
        <v>278.80504848171609</v>
      </c>
      <c r="R79" s="28">
        <f t="shared" si="12"/>
        <v>0</v>
      </c>
      <c r="S79" s="27">
        <f t="shared" si="24"/>
        <v>3.0389906238816582E-3</v>
      </c>
      <c r="T79" s="27">
        <f t="shared" si="25"/>
        <v>7.269087463081899E-4</v>
      </c>
      <c r="U79" s="27">
        <f t="shared" si="26"/>
        <v>-8.0177613939217754E-3</v>
      </c>
      <c r="V79" s="27">
        <f t="shared" si="27"/>
        <v>0</v>
      </c>
      <c r="AA79" s="8" t="str">
        <f t="shared" si="13"/>
        <v>4.09</v>
      </c>
      <c r="AB79" s="9">
        <f t="shared" si="20"/>
        <v>58</v>
      </c>
      <c r="AC79" s="11"/>
      <c r="AD79" s="11"/>
      <c r="AE79" s="11"/>
      <c r="AF79" s="11"/>
      <c r="AG79" s="24"/>
      <c r="AH79" s="28"/>
      <c r="AI79" s="28"/>
      <c r="AJ79" s="28"/>
      <c r="AK79" s="28"/>
      <c r="AL79" s="27"/>
      <c r="AM79" s="27"/>
      <c r="AN79" s="27"/>
      <c r="AO79" s="27"/>
    </row>
    <row r="80" spans="8:41" x14ac:dyDescent="0.25">
      <c r="H80" s="8" t="str">
        <f t="shared" si="8"/>
        <v>4.10</v>
      </c>
      <c r="I80" s="9">
        <f t="shared" si="14"/>
        <v>59</v>
      </c>
      <c r="J80" s="11">
        <f t="shared" si="15"/>
        <v>4.9001199448609874E-2</v>
      </c>
      <c r="K80" s="11">
        <f t="shared" si="16"/>
        <v>1.4700359834706203E-2</v>
      </c>
      <c r="L80" s="11">
        <f t="shared" si="17"/>
        <v>0.8061282912752139</v>
      </c>
      <c r="M80" s="11">
        <f t="shared" si="18"/>
        <v>0.13017014944147071</v>
      </c>
      <c r="N80" s="24">
        <f t="shared" si="28"/>
        <v>0.87144222769857238</v>
      </c>
      <c r="O80" s="28">
        <f t="shared" si="10"/>
        <v>2.626992473617741</v>
      </c>
      <c r="P80" s="28">
        <f t="shared" si="11"/>
        <v>1.5683855255668233</v>
      </c>
      <c r="Q80" s="28">
        <f t="shared" si="23"/>
        <v>278.8878478545455</v>
      </c>
      <c r="R80" s="28">
        <f t="shared" si="12"/>
        <v>0</v>
      </c>
      <c r="S80" s="27">
        <f t="shared" si="24"/>
        <v>2.9143920083049579E-3</v>
      </c>
      <c r="T80" s="27">
        <f t="shared" si="25"/>
        <v>6.9710548770662709E-4</v>
      </c>
      <c r="U80" s="27">
        <f t="shared" si="26"/>
        <v>-8.0201425043734259E-3</v>
      </c>
      <c r="V80" s="27">
        <f t="shared" si="27"/>
        <v>0</v>
      </c>
      <c r="AA80" s="8" t="str">
        <f t="shared" si="13"/>
        <v>4.10</v>
      </c>
      <c r="AB80" s="9">
        <f t="shared" si="20"/>
        <v>59</v>
      </c>
      <c r="AC80" s="11"/>
      <c r="AD80" s="11"/>
      <c r="AE80" s="11"/>
      <c r="AF80" s="11"/>
      <c r="AG80" s="24"/>
      <c r="AH80" s="28"/>
      <c r="AI80" s="28"/>
      <c r="AJ80" s="28"/>
      <c r="AK80" s="28"/>
      <c r="AL80" s="27"/>
      <c r="AM80" s="27"/>
      <c r="AN80" s="27"/>
      <c r="AO80" s="27"/>
    </row>
    <row r="81" spans="6:41" x14ac:dyDescent="0.25">
      <c r="H81" s="8" t="str">
        <f t="shared" si="8"/>
        <v>4.11</v>
      </c>
      <c r="I81" s="9">
        <f t="shared" si="14"/>
        <v>60</v>
      </c>
      <c r="J81" s="11">
        <f t="shared" si="15"/>
        <v>4.6992150271241519E-2</v>
      </c>
      <c r="K81" s="11">
        <f t="shared" si="16"/>
        <v>1.4097645081446276E-2</v>
      </c>
      <c r="L81" s="11">
        <f t="shared" si="17"/>
        <v>0.80625796877273326</v>
      </c>
      <c r="M81" s="11">
        <f t="shared" si="18"/>
        <v>0.13265223587457967</v>
      </c>
      <c r="N81" s="24">
        <f t="shared" si="28"/>
        <v>0.87144222769857238</v>
      </c>
      <c r="O81" s="28">
        <f t="shared" si="10"/>
        <v>2.5192857822007353</v>
      </c>
      <c r="P81" s="28">
        <f t="shared" si="11"/>
        <v>1.5040817190146389</v>
      </c>
      <c r="Q81" s="28">
        <f t="shared" si="23"/>
        <v>278.93271103400434</v>
      </c>
      <c r="R81" s="28">
        <f t="shared" si="12"/>
        <v>0</v>
      </c>
      <c r="S81" s="27">
        <f t="shared" si="24"/>
        <v>2.7949019359659205E-3</v>
      </c>
      <c r="T81" s="27">
        <f t="shared" si="25"/>
        <v>6.6852416270890211E-4</v>
      </c>
      <c r="U81" s="27">
        <f t="shared" si="26"/>
        <v>-8.021432661313669E-3</v>
      </c>
      <c r="V81" s="27">
        <f t="shared" si="27"/>
        <v>0</v>
      </c>
      <c r="AA81" s="8" t="str">
        <f t="shared" si="13"/>
        <v>4.11</v>
      </c>
      <c r="AB81" s="9">
        <f t="shared" si="20"/>
        <v>60</v>
      </c>
      <c r="AC81" s="11"/>
      <c r="AD81" s="11"/>
      <c r="AE81" s="11"/>
      <c r="AF81" s="11"/>
      <c r="AG81" s="24"/>
      <c r="AH81" s="28"/>
      <c r="AI81" s="28"/>
      <c r="AJ81" s="28"/>
      <c r="AK81" s="28"/>
      <c r="AL81" s="27"/>
      <c r="AM81" s="27"/>
      <c r="AN81" s="27"/>
      <c r="AO81" s="27"/>
    </row>
    <row r="82" spans="6:41" ht="15.75" thickBot="1" x14ac:dyDescent="0.3">
      <c r="H82" s="69" t="str">
        <f t="shared" si="8"/>
        <v>5.00</v>
      </c>
      <c r="I82" s="70">
        <f t="shared" si="14"/>
        <v>61</v>
      </c>
      <c r="J82" s="11">
        <f t="shared" si="15"/>
        <v>4.5065472110135382E-2</v>
      </c>
      <c r="K82" s="11">
        <f t="shared" si="16"/>
        <v>1.3519641633084833E-2</v>
      </c>
      <c r="L82" s="11">
        <f t="shared" si="17"/>
        <v>0.80628278668052999</v>
      </c>
      <c r="M82" s="11">
        <f t="shared" si="18"/>
        <v>0.13513209957625055</v>
      </c>
      <c r="N82" s="24">
        <f t="shared" si="28"/>
        <v>0.84197316685852408</v>
      </c>
      <c r="O82" s="28">
        <f t="shared" ref="O82" si="29">c_sil_A*J82*N82</f>
        <v>2.3342947489191275</v>
      </c>
      <c r="P82" s="28">
        <f t="shared" ref="P82" si="30">c_act_A*K82*N82</f>
        <v>1.3936370710460639</v>
      </c>
      <c r="Q82" s="28">
        <f t="shared" ref="Q82" si="31">c_compl_A*L82*N82</f>
        <v>269.50849954423114</v>
      </c>
      <c r="R82" s="28">
        <f t="shared" ref="R82" si="32">c_dead_A*M82*N82</f>
        <v>0</v>
      </c>
      <c r="S82" s="27">
        <f t="shared" ref="S82" si="33">u_sil*J82*N82</f>
        <v>2.589672421828209E-3</v>
      </c>
      <c r="T82" s="27">
        <f t="shared" ref="T82" si="34">u_act*K82*N82</f>
        <v>6.1943446573602611E-4</v>
      </c>
      <c r="U82" s="27">
        <f t="shared" ref="U82" si="35">u_compl*L82*N82</f>
        <v>-7.7504150471695218E-3</v>
      </c>
      <c r="V82" s="27">
        <f t="shared" ref="V82" si="36">u_dead*M82*N82</f>
        <v>0</v>
      </c>
      <c r="AA82" s="69" t="str">
        <f t="shared" si="13"/>
        <v>5.00</v>
      </c>
      <c r="AB82" s="70">
        <f t="shared" si="20"/>
        <v>61</v>
      </c>
      <c r="AC82" s="11"/>
      <c r="AD82" s="11"/>
      <c r="AE82" s="11"/>
      <c r="AF82" s="11"/>
      <c r="AG82" s="24"/>
      <c r="AH82" s="28"/>
      <c r="AI82" s="28"/>
      <c r="AJ82" s="28"/>
      <c r="AK82" s="28"/>
      <c r="AL82" s="27"/>
      <c r="AM82" s="27"/>
      <c r="AN82" s="27"/>
      <c r="AO82" s="27"/>
    </row>
    <row r="83" spans="6:41" ht="16.5" thickBot="1" x14ac:dyDescent="0.3">
      <c r="O83" s="59"/>
      <c r="P83" s="59"/>
      <c r="Q83" s="59"/>
      <c r="R83" s="59"/>
      <c r="S83" s="60"/>
      <c r="T83" s="60"/>
      <c r="U83" s="60"/>
      <c r="V83" s="60"/>
      <c r="AH83" s="59" t="s">
        <v>0</v>
      </c>
      <c r="AI83" s="59" t="s">
        <v>1</v>
      </c>
      <c r="AJ83" s="59" t="s">
        <v>2</v>
      </c>
      <c r="AK83" s="59" t="s">
        <v>3</v>
      </c>
      <c r="AL83" s="60" t="s">
        <v>0</v>
      </c>
      <c r="AM83" s="60" t="s">
        <v>1</v>
      </c>
      <c r="AN83" s="60" t="s">
        <v>2</v>
      </c>
      <c r="AO83" s="60" t="s">
        <v>3</v>
      </c>
    </row>
    <row r="84" spans="6:41" ht="17.25" thickTop="1" thickBot="1" x14ac:dyDescent="0.3">
      <c r="F84" s="62" t="s">
        <v>30</v>
      </c>
      <c r="G84" s="63"/>
      <c r="H84" s="61" t="s">
        <v>24</v>
      </c>
      <c r="I84" s="29"/>
      <c r="J84" s="29">
        <f>SUM(J22:J81)</f>
        <v>11.065552319434769</v>
      </c>
      <c r="K84" s="29">
        <f>SUM(K22:K81)</f>
        <v>5.8134312818652338</v>
      </c>
      <c r="L84" s="29">
        <f>SUM(L22:L81)</f>
        <v>39.417705324983537</v>
      </c>
      <c r="M84" s="29">
        <f>SUM(M22:M81)</f>
        <v>3.7033110737165065</v>
      </c>
      <c r="N84" s="30"/>
      <c r="O84" s="31">
        <f t="shared" ref="O84:V84" si="37">SUM(O22:O81)</f>
        <v>653.17964051142508</v>
      </c>
      <c r="P84" s="31">
        <f t="shared" si="37"/>
        <v>695.25443202864199</v>
      </c>
      <c r="Q84" s="31">
        <f t="shared" si="37"/>
        <v>14461.277318014711</v>
      </c>
      <c r="R84" s="31">
        <f t="shared" si="37"/>
        <v>0</v>
      </c>
      <c r="S84" s="32">
        <f t="shared" si="37"/>
        <v>0.72463912379331863</v>
      </c>
      <c r="T84" s="32">
        <f t="shared" si="37"/>
        <v>0.30902203062882755</v>
      </c>
      <c r="U84" s="32">
        <f t="shared" si="37"/>
        <v>-0.41587149019928427</v>
      </c>
      <c r="V84" s="32">
        <f t="shared" si="37"/>
        <v>0</v>
      </c>
      <c r="AA84" s="3" t="s">
        <v>24</v>
      </c>
      <c r="AB84" s="29"/>
      <c r="AC84" s="29"/>
      <c r="AD84" s="29"/>
      <c r="AE84" s="29"/>
      <c r="AF84" s="29"/>
      <c r="AG84" s="30"/>
      <c r="AH84" s="31"/>
      <c r="AI84" s="31"/>
      <c r="AJ84" s="31"/>
      <c r="AK84" s="31"/>
      <c r="AL84" s="32"/>
      <c r="AM84" s="32"/>
      <c r="AN84" s="32"/>
      <c r="AO84" s="32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1" t="s">
        <v>25</v>
      </c>
      <c r="R86" s="31">
        <f>SUM(O84:R84)</f>
        <v>15809.711390554778</v>
      </c>
      <c r="S86" s="10"/>
      <c r="T86" s="10"/>
      <c r="U86" s="32" t="s">
        <v>39</v>
      </c>
      <c r="V86" s="32">
        <f>SUM(S84:V84)</f>
        <v>0.61778966422286186</v>
      </c>
      <c r="AJ86" s="31" t="s">
        <v>25</v>
      </c>
      <c r="AK86" s="31"/>
      <c r="AL86" s="10"/>
      <c r="AM86" s="10"/>
      <c r="AN86" s="32" t="s">
        <v>39</v>
      </c>
      <c r="AO86" s="32"/>
    </row>
    <row r="87" spans="6:41" ht="15.75" thickTop="1" x14ac:dyDescent="0.25"/>
    <row r="88" spans="6:41" ht="15.75" thickBot="1" x14ac:dyDescent="0.3"/>
    <row r="89" spans="6:41" ht="16.5" thickBot="1" x14ac:dyDescent="0.3">
      <c r="O89" s="59" t="s">
        <v>0</v>
      </c>
      <c r="P89" s="59" t="s">
        <v>1</v>
      </c>
      <c r="Q89" s="59" t="s">
        <v>2</v>
      </c>
      <c r="R89" s="59" t="s">
        <v>3</v>
      </c>
      <c r="S89" s="60" t="s">
        <v>0</v>
      </c>
      <c r="T89" s="60" t="s">
        <v>1</v>
      </c>
      <c r="U89" s="60" t="s">
        <v>2</v>
      </c>
      <c r="V89" s="60" t="s">
        <v>3</v>
      </c>
      <c r="AH89" s="59" t="s">
        <v>0</v>
      </c>
      <c r="AI89" s="59" t="s">
        <v>1</v>
      </c>
      <c r="AJ89" s="59" t="s">
        <v>2</v>
      </c>
      <c r="AK89" s="59" t="s">
        <v>3</v>
      </c>
      <c r="AL89" s="60" t="s">
        <v>0</v>
      </c>
      <c r="AM89" s="60" t="s">
        <v>1</v>
      </c>
      <c r="AN89" s="60" t="s">
        <v>2</v>
      </c>
      <c r="AO89" s="60" t="s">
        <v>3</v>
      </c>
    </row>
    <row r="90" spans="6:41" ht="17.25" thickTop="1" thickBot="1" x14ac:dyDescent="0.3">
      <c r="F90" s="78" t="s">
        <v>31</v>
      </c>
      <c r="G90" s="79"/>
      <c r="H90" s="61" t="s">
        <v>24</v>
      </c>
      <c r="I90" s="29"/>
      <c r="J90" s="29"/>
      <c r="K90" s="29"/>
      <c r="L90" s="29"/>
      <c r="M90" s="29"/>
      <c r="N90" s="30"/>
      <c r="O90" s="31"/>
      <c r="P90" s="31"/>
      <c r="Q90" s="31"/>
      <c r="R90" s="31"/>
      <c r="S90" s="32"/>
      <c r="T90" s="32"/>
      <c r="U90" s="32"/>
      <c r="V90" s="32"/>
      <c r="AA90" s="3" t="s">
        <v>24</v>
      </c>
      <c r="AB90" s="29"/>
      <c r="AC90" s="29"/>
      <c r="AD90" s="29"/>
      <c r="AE90" s="29"/>
      <c r="AF90" s="29"/>
      <c r="AG90" s="30"/>
      <c r="AH90" s="31"/>
      <c r="AI90" s="31"/>
      <c r="AJ90" s="31"/>
      <c r="AK90" s="31"/>
      <c r="AL90" s="32"/>
      <c r="AM90" s="32"/>
      <c r="AN90" s="32"/>
      <c r="AO90" s="32"/>
    </row>
    <row r="91" spans="6:41" ht="16.5" thickTop="1" thickBot="1" x14ac:dyDescent="0.3">
      <c r="F91" s="80"/>
      <c r="G91" s="81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1" t="s">
        <v>25</v>
      </c>
      <c r="R92" s="31"/>
      <c r="S92" s="10"/>
      <c r="T92" s="10"/>
      <c r="U92" s="32" t="s">
        <v>39</v>
      </c>
      <c r="V92" s="32"/>
      <c r="AJ92" s="31" t="s">
        <v>25</v>
      </c>
      <c r="AK92" s="31"/>
      <c r="AL92" s="10"/>
      <c r="AM92" s="10"/>
      <c r="AN92" s="32" t="s">
        <v>39</v>
      </c>
      <c r="AO92" s="32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disc</vt:lpstr>
      <vt:lpstr>incremental</vt:lpstr>
      <vt:lpstr>lambda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  <vt:lpstr>u_act</vt:lpstr>
      <vt:lpstr>u_compl</vt:lpstr>
      <vt:lpstr>u_dead</vt:lpstr>
      <vt:lpstr>u_sil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2015-02-12T22:10:29Z</dcterms:modified>
</cp:coreProperties>
</file>